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25" firstSheet="1" activeTab="3"/>
  </bookViews>
  <sheets>
    <sheet name="Расш пп и нп" sheetId="1" r:id="rId1"/>
    <sheet name="Расш наруш" sheetId="2" r:id="rId2"/>
    <sheet name="Расш неприн реш" sheetId="3" r:id="rId3"/>
    <sheet name="прил 1 (2)" sheetId="4" r:id="rId4"/>
    <sheet name="прил 1" sheetId="5" r:id="rId5"/>
    <sheet name="прил 2" sheetId="6" r:id="rId6"/>
    <sheet name="Акт ФХД" sheetId="7" r:id="rId7"/>
  </sheets>
  <definedNames>
    <definedName name="_ftn1" localSheetId="1">'Расш наруш'!$A$71</definedName>
    <definedName name="_ftn1" localSheetId="2">'Расш неприн реш'!$B$29</definedName>
    <definedName name="_ftn2" localSheetId="1">'Расш наруш'!#REF!</definedName>
    <definedName name="_ftn2" localSheetId="2">'Расш неприн реш'!#REF!</definedName>
    <definedName name="_ftnref1" localSheetId="1">'Расш наруш'!$A$47</definedName>
    <definedName name="_ftnref1" localSheetId="2">'Расш неприн реш'!#REF!</definedName>
    <definedName name="_ftnref2" localSheetId="1">'Расш наруш'!#REF!</definedName>
    <definedName name="_ftnref2" localSheetId="2">'Расш неприн реш'!#REF!</definedName>
    <definedName name="_xlnm.Print_Titles" localSheetId="6">'Акт ФХД'!$12:$12</definedName>
    <definedName name="_xlnm.Print_Titles" localSheetId="4">'прил 1'!$11:$11</definedName>
    <definedName name="_xlnm.Print_Titles" localSheetId="3">'прил 1 (2)'!$7:$7</definedName>
    <definedName name="_xlnm.Print_Titles" localSheetId="5">'прил 2'!$7:$8</definedName>
    <definedName name="_xlnm.Print_Titles" localSheetId="1">'Расш наруш'!$9:$9</definedName>
    <definedName name="_xlnm.Print_Titles" localSheetId="2">'Расш неприн реш'!$9:$9</definedName>
    <definedName name="_xlnm.Print_Titles" localSheetId="0">'Расш пп и нп'!$7:$8</definedName>
    <definedName name="_xlnm.Print_Area" localSheetId="3">'прил 1 (2)'!$A$1:$H$57</definedName>
  </definedNames>
  <calcPr fullCalcOnLoad="1"/>
</workbook>
</file>

<file path=xl/sharedStrings.xml><?xml version="1.0" encoding="utf-8"?>
<sst xmlns="http://schemas.openxmlformats.org/spreadsheetml/2006/main" count="486" uniqueCount="297">
  <si>
    <t>Приложение № 1 к акту ревизии</t>
  </si>
  <si>
    <t>СПРАВКА</t>
  </si>
  <si>
    <t>о выявленных ревизией нарушениях с денежными и материальными средствами</t>
  </si>
  <si>
    <t>( в рублях)</t>
  </si>
  <si>
    <t>№№ п/п</t>
  </si>
  <si>
    <t>Содержание нарушений</t>
  </si>
  <si>
    <t>Всего выявлено нарушений</t>
  </si>
  <si>
    <t>Возмещено в период ревизии</t>
  </si>
  <si>
    <t>Надлежит принять решение о взыскании</t>
  </si>
  <si>
    <t>I. Денежные средства</t>
  </si>
  <si>
    <t>Недостачи денежных средств</t>
  </si>
  <si>
    <t>Растраты и хищения денежных средств</t>
  </si>
  <si>
    <t>Незаконные расходы денежных средств</t>
  </si>
  <si>
    <t>Итого:</t>
  </si>
  <si>
    <t>Безнадежная ко взысканию дебиторская задолженность</t>
  </si>
  <si>
    <t>Приобретение материальных средств, оплата предоставленных услуг и выполненных работ по завышенным ценам и тарифам</t>
  </si>
  <si>
    <t>Задолженность платных потребителей за отпущенные материальные средства и оказанные услуги</t>
  </si>
  <si>
    <t>Убытки от реализации материальных средств</t>
  </si>
  <si>
    <t>Ущерб от брака</t>
  </si>
  <si>
    <t>Всего утрачено и потеряно денежных средств:</t>
  </si>
  <si>
    <t>II. Материальные средства</t>
  </si>
  <si>
    <t>Недостача, порча и незаконное расходование материальных средств</t>
  </si>
  <si>
    <t>Утраты от пожаров</t>
  </si>
  <si>
    <t>Утраты в результате дорожно-транспортных происшествий</t>
  </si>
  <si>
    <t>Утраты материальных средств по другим причинам</t>
  </si>
  <si>
    <t>Итого утрачено и потеряно материальных средств</t>
  </si>
  <si>
    <t>Всего  утрачено и потеряно материальных и денежных средств</t>
  </si>
  <si>
    <t>Использование не по назначению:</t>
  </si>
  <si>
    <t>денежных средств</t>
  </si>
  <si>
    <t>материальных средств</t>
  </si>
  <si>
    <t>в том числе на строительство и ремонт</t>
  </si>
  <si>
    <t>Неэкономные и нерациональные расходы</t>
  </si>
  <si>
    <t xml:space="preserve">денежных средств </t>
  </si>
  <si>
    <t>Не предъявлено штрафных санкций и исков (сумма)</t>
  </si>
  <si>
    <t>Упущенная выгода (неполученные доходы)</t>
  </si>
  <si>
    <t>Расходы денежных средств на  нетитульное строительство и ремонт</t>
  </si>
  <si>
    <t>Не оприходовано утрат материальных средств и финансовых нарушений</t>
  </si>
  <si>
    <t xml:space="preserve">Не принято решений:  </t>
  </si>
  <si>
    <t>по финансовым нарушениям</t>
  </si>
  <si>
    <t>по утратам материальных средств</t>
  </si>
  <si>
    <t>Перерасход лимитов моторесурсов и горючего, установленных для автомобильной техники</t>
  </si>
  <si>
    <t>Непроизводительные расходы денежных средств:</t>
  </si>
  <si>
    <t>в том числе за нарушение сроков перечисления налогов и платежей во внебюджетные фонды</t>
  </si>
  <si>
    <t>на возмещение ущерба организациям или отдельным гражданам</t>
  </si>
  <si>
    <t>в том числе по причине дорожно-транспортных происшествий</t>
  </si>
  <si>
    <t>Всего:</t>
  </si>
  <si>
    <t>Расшифровка незаконных расходов (справочно)</t>
  </si>
  <si>
    <t>Материальный ущерб  причиненный в связи с приписками и завышениями объемов и стоимости работ при капитальном строительстве и ремонте воинских зданий и сооружений - итого</t>
  </si>
  <si>
    <t>в том числе:</t>
  </si>
  <si>
    <t>суммы незаконно выплаченной заработной платы</t>
  </si>
  <si>
    <t>суммы незаконно выплаченных премий</t>
  </si>
  <si>
    <t>стоимость излишне списанных материалов, сырья, горючего и т.п.</t>
  </si>
  <si>
    <t>Расходы денежных средств на цели, не предусмотренные, не предусмотренные сметой МО РФ на приобретение неположенного по нормам снабжения имущества, оплата которого запрещена приказами и директивами Министра обороны</t>
  </si>
  <si>
    <t>4. Кроме того выявлено недоплат:</t>
  </si>
  <si>
    <t>денежного довольствия</t>
  </si>
  <si>
    <t>заработной платы</t>
  </si>
  <si>
    <t>Не оприходовано имущества</t>
  </si>
  <si>
    <t xml:space="preserve">Переплаты и неположенные выплаты: </t>
  </si>
  <si>
    <t xml:space="preserve"> денежного довольствия</t>
  </si>
  <si>
    <t>Принято решение о взыскании в период ревизии</t>
  </si>
  <si>
    <t xml:space="preserve">                     Начальник финансовой инспекции</t>
  </si>
  <si>
    <t xml:space="preserve">                     Сухопутных войск</t>
  </si>
  <si>
    <t xml:space="preserve">                     Начальник ФГУ МО РФ ЦСКА</t>
  </si>
  <si>
    <t xml:space="preserve">                     Врио заместителя начальника ФГУ МО РФ ЦСКА </t>
  </si>
  <si>
    <t xml:space="preserve">                     по материально-техническому обеспечению</t>
  </si>
  <si>
    <t xml:space="preserve">                     Помощник начальника ФГУ МО РФ ЦСКА по финансово-экономической работе-</t>
  </si>
  <si>
    <t xml:space="preserve">                     начальник отдела</t>
  </si>
  <si>
    <t xml:space="preserve">                     полковник</t>
  </si>
  <si>
    <t>о выявленных нарушениях в ходе ревизии финансовой и хозяйственной деятельности войсковой части 64571</t>
  </si>
  <si>
    <t>Итого</t>
  </si>
  <si>
    <t>Наименование объектов контроля</t>
  </si>
  <si>
    <t>Вещевая служба</t>
  </si>
  <si>
    <t>Прод. служба</t>
  </si>
  <si>
    <t>Служба ГСМ</t>
  </si>
  <si>
    <t>Финанс служба</t>
  </si>
  <si>
    <t>КЭС</t>
  </si>
  <si>
    <t>В том числе приписки и завышения объемов и стоимости оплаченных СМР</t>
  </si>
  <si>
    <t>Переплаты и неположенные выплаты по фондам денежного довольствия и заработной платы</t>
  </si>
  <si>
    <t>Задолженность сторонних организаций за отпущенные материальные средства и оказанные услуги</t>
  </si>
  <si>
    <t>Утраты и другие нарушения с материальными ценностями, в т.ч. с учетом гр.27</t>
  </si>
  <si>
    <t>Всего нарушений, которыми причинен прямой ущерб (без учета гр. 5)</t>
  </si>
  <si>
    <t>Убытки от выпуска ТНП, ВП и деятельности ЖКХ</t>
  </si>
  <si>
    <t>Не предъявлено штрафных санкций и исков</t>
  </si>
  <si>
    <t>Упущенная выгода (неполученные доходы) и невзысканная арендная плата (в интересах МО РФ)</t>
  </si>
  <si>
    <t>Задолженность платных потребителей (МО и др. силовых структур) за отпущенные материальные средства и оказанные услуги</t>
  </si>
  <si>
    <t>Задолженность за оплаченные, но не полученные материальные средства и услуги</t>
  </si>
  <si>
    <t>Нетитульное строительство и ремонт</t>
  </si>
  <si>
    <t>Не принято решений по возмещению ущерба</t>
  </si>
  <si>
    <t>Перерасходы лимитов моторесурсов и горючего</t>
  </si>
  <si>
    <t>Непроизводительные расходы, в т.ч. на уплату штрафов, пени, неустоек, возмещение ущерба сторонним организациям или отдельным гражданам</t>
  </si>
  <si>
    <t>Всего нарушений в использовании материальных и денежных средств и оказании услуг</t>
  </si>
  <si>
    <t>Неоплаченные приписки и завышения объемов и стоимости оплаченных СМР</t>
  </si>
  <si>
    <t>Неоприходованное имущество</t>
  </si>
  <si>
    <t>Отвлечение денежных средств на другие цели</t>
  </si>
  <si>
    <t>Возмещено или зачтено установленным порядком</t>
  </si>
  <si>
    <t>Издано приказов о взыскании, получено судебных решений либо списано установленным порядком (количество/сумма)</t>
  </si>
  <si>
    <t>Количество охваченных обектов</t>
  </si>
  <si>
    <t xml:space="preserve">                                                                                                                                      ФИНАНСОВОЙ ИНСПЕКЦИИ ОКРУГА</t>
  </si>
  <si>
    <t>Привлечено к дисциплинарной ответственности, в т.ч. с лишением дополнительных выплат (чел/сумма)</t>
  </si>
  <si>
    <t xml:space="preserve">Утраты и другие нарушения с материальными ценностями, выявленные в период ревизии </t>
  </si>
  <si>
    <t>ВОСО</t>
  </si>
  <si>
    <t>Приложение № ___ к акту ревизии</t>
  </si>
  <si>
    <t>АКТ</t>
  </si>
  <si>
    <t>Проверяемый вопрос</t>
  </si>
  <si>
    <t>Оценка</t>
  </si>
  <si>
    <t>1. Реальность определения потребности в денежных средствах и своевременность их истребования:</t>
  </si>
  <si>
    <t>-наличие расчетов потребности начальников служб в денежных средствах, их обоснованность</t>
  </si>
  <si>
    <t>2. Законность расходования и обеспечение сохранности материальных ценностей и денежных средств:</t>
  </si>
  <si>
    <t>-наличие докладов командиру части от начальника финансового органа по поступлению (получению) денежных средств, а также утвержденных планов их распределения (расходования)</t>
  </si>
  <si>
    <t>3. Эффективность руководства финансовой, хозяйственной и экономической деятельностью:</t>
  </si>
  <si>
    <t>4. Состояние внутреннего финансового и хозяйственного контроля:</t>
  </si>
  <si>
    <t xml:space="preserve"> 5. Состояние экономической работы:</t>
  </si>
  <si>
    <t xml:space="preserve"> - наличие плана экономической работы части, журналов учета ее результатов в службах, степень выполнения плана и предоставление ежеквартальных отчетов</t>
  </si>
  <si>
    <t xml:space="preserve"> 6 . Состояние бухгалтерского учета и отчетности:</t>
  </si>
  <si>
    <t xml:space="preserve"> - наличие приказа командира части с объявлением учетной политики и графика документооборота;</t>
  </si>
  <si>
    <t xml:space="preserve"> - наличие разработанных обязанностей должностных лиц финансовой службы;</t>
  </si>
  <si>
    <t xml:space="preserve">Общая оценка: </t>
  </si>
  <si>
    <t>полковника А.В. Долиненко в период с 10 по 28 ноября 2002 года</t>
  </si>
  <si>
    <t>Недостачи, денежных средств</t>
  </si>
  <si>
    <t xml:space="preserve">Не учтено утрат материальных средств </t>
  </si>
  <si>
    <t>Не учтено финансовых нарушений</t>
  </si>
  <si>
    <t>Денежное довольствие</t>
  </si>
  <si>
    <t>Заработная плата</t>
  </si>
  <si>
    <t xml:space="preserve">Ведомость </t>
  </si>
  <si>
    <t xml:space="preserve">Характеристика нарушения </t>
  </si>
  <si>
    <t>Должность, в/звание, фамилия и инициалы</t>
  </si>
  <si>
    <t xml:space="preserve">Возмещено в период ревизии </t>
  </si>
  <si>
    <t>№ кв.       ф.№ 10</t>
  </si>
  <si>
    <t>Надлежит принять решение о возмещении</t>
  </si>
  <si>
    <t>ОВЗ, ДО</t>
  </si>
  <si>
    <t>НВЛ</t>
  </si>
  <si>
    <t xml:space="preserve">Премия </t>
  </si>
  <si>
    <t>Мат. помощь</t>
  </si>
  <si>
    <t>надбавка за работу с ден.док.</t>
  </si>
  <si>
    <t>Итого :</t>
  </si>
  <si>
    <t>заработная плата</t>
  </si>
  <si>
    <t xml:space="preserve">расшифровки переплат и недоплат денежного довольствия и заработной платы личному составу </t>
  </si>
  <si>
    <t>Недоплаты</t>
  </si>
  <si>
    <t>Переплаты и неположенные выплаты</t>
  </si>
  <si>
    <t>Ндаб за сложн</t>
  </si>
  <si>
    <t>ЕДП при увольн</t>
  </si>
  <si>
    <t>ЕДВ</t>
  </si>
  <si>
    <t>Инструктор 1 категории мл.сержант С.Н. Козицкий</t>
  </si>
  <si>
    <t>В том числе (в числителе - суммы за вычетом удержанного НДФЛ)</t>
  </si>
  <si>
    <t>надб за работу с секр док</t>
  </si>
  <si>
    <t>В нарушение требований Положения о порядке прохождения военной службы (Указ Президента РФ от 16.9.99г. № 1237) уволен по окончанию срока контракта и исключен из списков личного состава  3 января 2003г. после истечения срока контракта (21 ноября 2002 г.)</t>
  </si>
  <si>
    <t>Итого за вычетом НДФЛ</t>
  </si>
  <si>
    <t>Итого за вычетом НДФЛ:</t>
  </si>
  <si>
    <t>Сумма переплаты, недоплаты (в числителе - за вычетом удержанного  НДФЛ</t>
  </si>
  <si>
    <t>В нарушение  пункта 29 статьи 217 Налогового Кодекса (часть 2), денежное довольствие военнослужащих, проходящих военную службу по призыву на воинских должностях офицеров и прапорщиков спортивных команд облагалось налогом на доходы физических лиц</t>
  </si>
  <si>
    <t xml:space="preserve">                       Заместитель начальника финансовой инспекции</t>
  </si>
  <si>
    <t xml:space="preserve">                       Сухопутных войск</t>
  </si>
  <si>
    <t xml:space="preserve">                       подполковник                           </t>
  </si>
  <si>
    <t>В. Матийко</t>
  </si>
  <si>
    <t xml:space="preserve">                       Помощник начальника ЦСКА по финансово-экономической работе -</t>
  </si>
  <si>
    <t xml:space="preserve">                       начальник отдела (главный бухгалтер) </t>
  </si>
  <si>
    <t xml:space="preserve">                       полковник </t>
  </si>
  <si>
    <t xml:space="preserve">                          А. Смирнов</t>
  </si>
  <si>
    <t>Спорт сооружения</t>
  </si>
  <si>
    <t>Расшифровка</t>
  </si>
  <si>
    <t xml:space="preserve"> выявленных ревизией нарушениях с денежными и материальными средствами</t>
  </si>
  <si>
    <t>№ стр.  акта</t>
  </si>
  <si>
    <t xml:space="preserve">оценки состояния финансовой, хозяйственной и экономической деятельности </t>
  </si>
  <si>
    <t xml:space="preserve"> под руководством начальника финансовой инспекции Сухопутных войск </t>
  </si>
  <si>
    <t>ФГУ МО ЦСКА, проведенной ревизионной группой</t>
  </si>
  <si>
    <t>- качество составления и своевременность представления в довольствующий финансовый орган сметы расходов на предстоящий год</t>
  </si>
  <si>
    <t xml:space="preserve"> - наличие непроизводительных расходов денежных средств, случаев уплаты штрафов, пени, а также фактов расходования денежных средств не по целевому предназначению, проведение по ним расследований, принятие мер по их погашению (возмещению) и привлечению к ответственности виновных должностных лиц</t>
  </si>
  <si>
    <t xml:space="preserve"> - обеспечение сохранности наличных денег при доставке из учреждения банка и при хранении в части (наличие установочных приказов командира части по организации сохранности наличных денег, инструкции дежурным сменам, журналы инструктажа сопровождающих, старшего машины и водителя при доставке из учреждения банка, оборудованных помещений касс, засыпных денежных ящиков и организация их охраны)</t>
  </si>
  <si>
    <t xml:space="preserve"> - наличие утрат и недостач материальных ценностей и непринятых решений по ним</t>
  </si>
  <si>
    <t xml:space="preserve"> - объявление установочным приказом по части состава внештатной экспертной группы для проведения экономического анализа принимаемых решений, периодичность и эффективность ее работы</t>
  </si>
  <si>
    <t xml:space="preserve"> - степень выполнения в части требований приказов МО 1993 года № 1 и 1998 года № 165 (ежемесячное подведение итогов финансово-хозяйственной деятельности на совещаниях, оформление их результатов приказами по части, степень их объективности и конкретности)</t>
  </si>
  <si>
    <t xml:space="preserve"> - наличие в планах оперативной, боевой и мобилизационной подготовки отдельного раздела мероприятий в области экономической, хозяйственной и финансовой деятельности, их реальность и степень выполнения</t>
  </si>
  <si>
    <t xml:space="preserve"> - выполнение должностными лицами части служебных обязанностей по принятию необходимых мер по устранению нарушений и недостатков, выявленных ревизией, проверкамии и нвентаризациями материальных средств</t>
  </si>
  <si>
    <t xml:space="preserve"> - назначение приказом состава внутренних проверочных комиссий</t>
  </si>
  <si>
    <t xml:space="preserve"> - наличие и степень выполнения командиром части и другими должностными лицами требований директив МО 1998 года № Д - 22 по контролю за финансовым и войсковым хозяйтвом (ведение системы непрерывного контроля по обеспечению сохранности материальных и денежных средств, наличие докладов и приказов по части о состоянии внутреннего и финансового контроля, актов ежемесячных проверок сосставом ВПК законности расходования поступившего финансирования)</t>
  </si>
  <si>
    <t xml:space="preserve"> - проведение командиром части внезапных проверок кассы</t>
  </si>
  <si>
    <t xml:space="preserve"> - проведение проверок финансового хозяйства составом ВПК  2 раза в год, наличие актов проверок и степень выполнения предложений по ним</t>
  </si>
  <si>
    <t xml:space="preserve"> - организация в системе командирской подготовки экономической учебы</t>
  </si>
  <si>
    <t xml:space="preserve"> - назначение приказом по части экономической комиссии, наличие протоколов заседания и приказов по их итогам</t>
  </si>
  <si>
    <t xml:space="preserve"> - наличие решения командира части по недостачам и излишествующим материальным средствам</t>
  </si>
  <si>
    <t xml:space="preserve"> - наличие приказов на проведение инвентаризации материальных ценностей по службам части, полнота учета материальных средств</t>
  </si>
  <si>
    <t xml:space="preserve"> - проведение инвентаризации задолжности по выплатам личному составу и сторонним организациям за полученные материальные ценности и оказанные услуги</t>
  </si>
  <si>
    <t>Кассир Н.Е  Дрозд</t>
  </si>
  <si>
    <t xml:space="preserve">С 6 мая 2003 года плавательный бассейн ЦСКА закрыт.Работы по приему денег за платные услуги согласно договора не выполнялись. Заработная плата выплачена за расчетный период с 25 апреля по 25 мая 2003 года  полностью. Неположенная выплата заработной платы.   </t>
  </si>
  <si>
    <t>Спортсмен ряд. Тонков А.С. за период с 1.7 по 30.9.02</t>
  </si>
  <si>
    <t>При наличии в штате автомобильной службы вакантной должности бухгалтера, заключен договор на выполнение комплекса услуг по должности бухгалтера с оплатой выполненных работ в сумме, эквивалентной 200 долларов США ежемесячно в период с 1 мая по 31 июля 2003 года.  Ннеположенная выплата заработной платы на 5097 рублей.</t>
  </si>
  <si>
    <t xml:space="preserve">Совмещение должности при отсутствии специального образования по данной должности </t>
  </si>
  <si>
    <t>Администратор универсального спортивного комплекса                               Л.М. Захаровой</t>
  </si>
  <si>
    <t xml:space="preserve">Администратор универсального спортивного комплекса                               С.М. Моисейкиной </t>
  </si>
  <si>
    <t>Администратор универсального спортивного комплекса                              Т.В. Рыжкина</t>
  </si>
  <si>
    <t>Совмещение должности руководителем</t>
  </si>
  <si>
    <t>Завхоз И.С. Маняхина</t>
  </si>
  <si>
    <t>Завскладом Л.А.Дембицкая</t>
  </si>
  <si>
    <t xml:space="preserve">В нарушение требований ст. 12 Федерального закона РФ "О статусе военнослужащих" должностные оклады прапорщикам, назначенным на должности офицеров, выплачивались по 9т.р., следовало по тарифному разряду, предусмотренному по соответствующей должности </t>
  </si>
  <si>
    <t>Нач. отделения (6 т.р., с 1.7.03г. - 14 т.р.)                        старший  прапорщик                В.И. Кисилев</t>
  </si>
  <si>
    <t>личного состава ЦСКА</t>
  </si>
  <si>
    <t>МП</t>
  </si>
  <si>
    <t>Приложение № 24 к акту ревизии</t>
  </si>
  <si>
    <t>гражданка  О.А. Ковальногова</t>
  </si>
  <si>
    <t xml:space="preserve">Не предъявлено штрафных санкций и исков (сумма) </t>
  </si>
  <si>
    <t>Приложение № _______ к акту ревизии</t>
  </si>
  <si>
    <t>5 ноября 2003 года</t>
  </si>
  <si>
    <t>Непроизводительные расходы денежных средств</t>
  </si>
  <si>
    <t>по службе КЭС</t>
  </si>
  <si>
    <t>по автомобильной службе</t>
  </si>
  <si>
    <t>по службе связи</t>
  </si>
  <si>
    <t>Исходящие номера документов</t>
  </si>
  <si>
    <t>Приложение № 3 к акту ревизии</t>
  </si>
  <si>
    <t>Нарушений на день окончания ревизии</t>
  </si>
  <si>
    <t>Приложение № 37 к акту ревизии</t>
  </si>
  <si>
    <t xml:space="preserve"> не принятых решений по выявленны ревизией ФХД нарушениях с денежными и материальными средствами, проведенной в апреле 2002 года                                                  Финансовой инспекцией МО РФ</t>
  </si>
  <si>
    <t>Оплата междугородних переговоров не служебного характера</t>
  </si>
  <si>
    <t>( в тыс. рублей)</t>
  </si>
  <si>
    <t>Оплата потребленной электроэнергии сверх установленного лимита в 10-кратном размере ее стоимости</t>
  </si>
  <si>
    <t>Оплата электроэнергии интернатом по завышенным тарифам</t>
  </si>
  <si>
    <t xml:space="preserve">Незаконное содержание гражданского персонала на 4 должностях при отсутствии фактических объемов работ </t>
  </si>
  <si>
    <t>Использование военнослужащих не по штатному предназначению в профессиональных клубах, в т.ч.                 в ЗАО "ПФК ЦСКА" 113,8 тыс. рублей,                                 в ЗАО "Хоккейный клуб ЦСКА" - 355,9 тыс. рублей</t>
  </si>
  <si>
    <t>Использование гражданского персонала не по штатному предназначению в профессиональных клубах, в т.ч.                   в ЗАО "Хоккейный клуб ЦСКА" - 155,3 тыс. рублей</t>
  </si>
  <si>
    <t>Завышение стоимости работ по благоустройству территории, в т.ч.:                                                         фирма "Алдоит" - 18,8 тыс. рублей;                            СУ Спецстроя РФ - 10,9 тыс. рублей</t>
  </si>
  <si>
    <t xml:space="preserve">
за ЗАО "Кристель" – с 1998 года</t>
  </si>
  <si>
    <t xml:space="preserve">за АКБ "СБС-Агро" – ранее АКБ "Столичный" </t>
  </si>
  <si>
    <t>Повреждение автобуса "Mersedes" № 16-44 АС в результате ДТП</t>
  </si>
  <si>
    <t>Штрафные санкции за нарушение земельного законодательства</t>
  </si>
  <si>
    <t>Штраф за отказ клуба от участия в Кубке Европейской конфедерации волейбола в сезоне 1999 - 2000г.</t>
  </si>
  <si>
    <t>Возмещение ущерба в результате ДТП</t>
  </si>
  <si>
    <t xml:space="preserve">Не пересчитывались ставки почасовой оплаты за пользование спортсооружениями в связи с ростом стоимости электроэнергии и заработной платы. </t>
  </si>
  <si>
    <t>Не взысканная стоимость оказанных услуг связи сторонним организациям</t>
  </si>
  <si>
    <t>Стоимость потребленных ЗАО "ПФК ЦСКА" коммунальных услуг и электроэнергии в гостинице УСБ "Ватутинки"</t>
  </si>
  <si>
    <t>Задолженность ЗАО "Моторс сервис групп" за коммунальные услуги</t>
  </si>
  <si>
    <t>Задолженность ООО "Миллениум" (1400,5 тыс. рублей) и ЗАО "ПФК ЦСКА" (223,6 тыс. рублей) за коммунальные услуги</t>
  </si>
  <si>
    <t>Стоимость содержания несовершеннослетних спортсменов ЗАО "ПФК ЦСКА"</t>
  </si>
  <si>
    <t>не взыскнная арендная плата с ЗАО "ПФК ЦСКА" за пользование гостиницей УСБ "Ватутинки"</t>
  </si>
  <si>
    <t>не взыскнная арендная плата с ООО "НАЙС" за использование конюшни УСБ "Ватутинки"</t>
  </si>
  <si>
    <t>Недобор арендной платы с ООО "Фирма Вил-Стар"</t>
  </si>
  <si>
    <t>Недобор арендной платы с 9 арендаторов по причине занижения ставок</t>
  </si>
  <si>
    <t>не взыскнная арендная плата с ЗАО "Транспортные автоматизированные системы - ТАИС"</t>
  </si>
  <si>
    <t>Не взысканная арендная плата с ЗАО "Миллениум" (7810,5 тыс. рублей) и ЗАО "ПФК ЦСКА" (1073,4 тыс. рублей)</t>
  </si>
  <si>
    <t>Не взысканная арендная плата с ЗАО "Мини-футбольный клуб ЦСКА"</t>
  </si>
  <si>
    <t>Просроченная задолженность сторонних организаций за отпущенные материальные средства и оказанные услуги</t>
  </si>
  <si>
    <t>Не взысканная стоимость использования тренировочных полей УСБ "Ватутинки" и "Песчаное" ЗАО "ПФК ЦСКА"</t>
  </si>
  <si>
    <t xml:space="preserve">Не взысканная с ЗАО "ПФК ЦСКА"стоимость аренды спортивных сооружений на СБ "Песчаное" в течение 1999-2000г. </t>
  </si>
  <si>
    <t>Задолженность за спортивно-оздоровительные услуги, в т.ч. с 1999г за АНО "Конно-спортивный клуб ЦСКА", ЗАО "Баскетбольный клуб ЦСКА" и ЗАО "ПФК ЦСКА" (1120,6 тыс. рублей и с 2000г. За "Гринвей-клубом" (2933,2 тыс. рублей)</t>
  </si>
  <si>
    <t>Задолженность за коммунальные услуги ЗАО "Кристель"</t>
  </si>
  <si>
    <t>Задолженность за коммунальные услуги ЗАО "ТАИС"</t>
  </si>
  <si>
    <t xml:space="preserve">                     подполковник                                                                                                           </t>
  </si>
  <si>
    <t xml:space="preserve">                     полковник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</si>
  <si>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А. Долиненко</t>
  </si>
  <si>
    <t xml:space="preserve">                                                                                                                                                           О. Смородская</t>
  </si>
  <si>
    <t xml:space="preserve">                                                                                                                                                            И.  Сапрыкин</t>
  </si>
  <si>
    <t xml:space="preserve">                                                                                                                                                            А. Рева</t>
  </si>
  <si>
    <t xml:space="preserve">                   Заместитель начальника финансовой инспекции</t>
  </si>
  <si>
    <t xml:space="preserve">                   Сухопутных войск</t>
  </si>
  <si>
    <t xml:space="preserve">                   подполковник                           </t>
  </si>
  <si>
    <t xml:space="preserve">                   Помощник начальника ФГУ МО РФ ЦСКА по финансово-экономической работе-</t>
  </si>
  <si>
    <t xml:space="preserve">                   начальник отдела</t>
  </si>
  <si>
    <t xml:space="preserve">                   полковник</t>
  </si>
  <si>
    <t xml:space="preserve">                                                                                                              А. Рева</t>
  </si>
  <si>
    <t xml:space="preserve">                                                                                                     А. Рева</t>
  </si>
  <si>
    <t>Не получен доход в виде процентов по облигациям МФ РФ на 78000$ США</t>
  </si>
  <si>
    <t>Ответственный исполнитель ст. прапорщик Т.В.  Харламова</t>
  </si>
  <si>
    <t>Тренеру-врач ст. лейтенант П.Л. Горелов</t>
  </si>
  <si>
    <t>Допущена ошибка при подсчете выслуги лет. По состоянию на 1 июля 2004 года согласно данных личного дела выслуга лет составляла 19л 11м 5дн, в ведомости указано 19л 10м 5дн. Недоплата за июль-август 2004г</t>
  </si>
  <si>
    <t>Допущена ошибка при подсчете выслуги лет. По состоянию на 1 августа 2004 года согласно данных личного дела выслуга лет составляла 7л 0м 0дн, в ведомости указано        4г 7м 11дн. Недоплата за август-сентябрь 2004г</t>
  </si>
  <si>
    <t>Тренер майор В.В. Куликов</t>
  </si>
  <si>
    <t>Допущена ошибка при подсчете выслуги лет. По состоянию на 1 января 2003 года согласно данных личного дела выслуга лет составляла 9л 11м 9дн, в ведомости указано 8л 1м 22дн. Недоплата за период с января 2003 года по сентябрь 2004 года</t>
  </si>
  <si>
    <t>Инструктор высшей квалификации ст. прапорщик И.Н. Бондарева</t>
  </si>
  <si>
    <t>Допущена ошибка при подсчете выслуги лет. По состоянию на 1 января 2003 года согласно данных личного дела выслуга лет составляла 19л 11м 18дн, в ведомости указано 23г 5м 18дн. Засчитан период перерыва в воинской службе. Переплата за период с января 2003 года по сентябрь 2004 года</t>
  </si>
  <si>
    <t>Инструктор 1 категории лейтенант В.В. Пинт</t>
  </si>
  <si>
    <t>Допущена ошибка при подсчете выслуги лет. По состоянию 1 ноября 2002 года согласно данных личного дела выслуга лет составляла 4г 11м 4дн, в ведомости указано 4г 3м 18дн. Недоплата с ноября 2002 года по сентябрь 2004 года</t>
  </si>
  <si>
    <t>Допущена ошибка при подсчете выслуги лети нструктоур высшей квалификации ст.прапорщику И.Н. Бондаревой. Переплата за период с января 2003 года по сентябрь 2004 года</t>
  </si>
  <si>
    <t xml:space="preserve">3 случая завышения итогов в справках-расчетах на ыплату денежной компенсации взамен вещевого имущества.  В результате незаконно выплачено: старшему прапорщику В.И. Киселеву - 19 руб. 60 коп,  капитану Т.Р. Слепцовой – 72 руб. 00 коп; майору В.И. Богиеву – 176 руб. 00 коп. </t>
  </si>
  <si>
    <t>№ п/п</t>
  </si>
  <si>
    <t>Кроме того, выявлено недоплат заработной платы</t>
  </si>
  <si>
    <t>Не оприходовано материальных и денежных средств</t>
  </si>
  <si>
    <t>Принято решение о взыскании в период проверки</t>
  </si>
  <si>
    <t>в том числе по заработной плате</t>
  </si>
  <si>
    <t xml:space="preserve">Переплаты и неположенные выплаты  -  всего </t>
  </si>
  <si>
    <t>Неэкономные и нерациональные расходы  -  всего</t>
  </si>
  <si>
    <t>Просроченная кредиторская задолженность  -  всего</t>
  </si>
  <si>
    <t>Непроизводительные расходы денежных средств  -  всего</t>
  </si>
  <si>
    <t>за нарушение сроков перечисления налогов и платежей во внебюджетные фонды</t>
  </si>
  <si>
    <t>Председатель комиссии</t>
  </si>
  <si>
    <t>(фамилия, инициалы)</t>
  </si>
  <si>
    <t>Убытки от реализации услуг и материальных средств</t>
  </si>
  <si>
    <t>Использование не по целевому назначению денежных средств</t>
  </si>
  <si>
    <t>Просроченная дебиторская задолженность</t>
  </si>
  <si>
    <t xml:space="preserve">Доход, скрытый от начисления отчислений на уставную деятельность </t>
  </si>
  <si>
    <t>Сумма не начисленных (начисленных меньше установленного размера) отчислений на уставную деятельность с доходов, полученных организацией ДОСААФ</t>
  </si>
  <si>
    <t>Возмещено      в период проверки</t>
  </si>
  <si>
    <t>расход ГСМ сверх установленных норм расходов</t>
  </si>
  <si>
    <t>Всего  не эффективно использовано материальных и денежных средств</t>
  </si>
  <si>
    <t>приложение к акту (ревизии) проверки</t>
  </si>
  <si>
    <t>о выявленных ревизией (проверкой) нарушениях с денежными и материальными средствами</t>
  </si>
  <si>
    <t>Неправомерные расходы денежных средств</t>
  </si>
  <si>
    <t>Недостача, порча и неправомерное списание материальных средств</t>
  </si>
  <si>
    <t>Неправомерное отчуждение объектов недвижимого имущества.</t>
  </si>
  <si>
    <t>суммы неправомерно выплаченных премий, вознаграждений по договорам и компенсаций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</si>
</sst>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[$€-2]\ ###,000_);[Red]\([$€-2]\ ###,000\)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justify"/>
    </xf>
    <xf numFmtId="0" fontId="3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165" fontId="2" fillId="0" borderId="18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65" fontId="1" fillId="0" borderId="18" xfId="0" applyNumberFormat="1" applyFont="1" applyBorder="1" applyAlignment="1">
      <alignment horizontal="justify" vertical="top" wrapText="1"/>
    </xf>
    <xf numFmtId="165" fontId="1" fillId="0" borderId="18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2" fillId="0" borderId="18" xfId="0" applyNumberFormat="1" applyFont="1" applyBorder="1" applyAlignment="1">
      <alignment horizontal="justify"/>
    </xf>
    <xf numFmtId="165" fontId="1" fillId="0" borderId="30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justify" vertical="top" wrapText="1"/>
    </xf>
    <xf numFmtId="49" fontId="2" fillId="0" borderId="18" xfId="0" applyNumberFormat="1" applyFont="1" applyBorder="1" applyAlignment="1">
      <alignment horizontal="justify" vertical="top" wrapText="1"/>
    </xf>
    <xf numFmtId="49" fontId="2" fillId="0" borderId="20" xfId="0" applyNumberFormat="1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justify" vertical="top" wrapText="1"/>
    </xf>
    <xf numFmtId="49" fontId="2" fillId="0" borderId="22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1" fontId="7" fillId="0" borderId="13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vertical="center" wrapText="1"/>
    </xf>
    <xf numFmtId="49" fontId="8" fillId="0" borderId="36" xfId="0" applyNumberFormat="1" applyFont="1" applyBorder="1" applyAlignment="1">
      <alignment horizontal="justify" vertical="top" wrapText="1"/>
    </xf>
    <xf numFmtId="1" fontId="8" fillId="0" borderId="17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justify" vertical="top" wrapText="1"/>
    </xf>
    <xf numFmtId="1" fontId="8" fillId="0" borderId="2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1" fontId="8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1" fontId="8" fillId="0" borderId="41" xfId="0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justify" vertical="top" wrapText="1"/>
    </xf>
    <xf numFmtId="1" fontId="8" fillId="0" borderId="42" xfId="0" applyNumberFormat="1" applyFont="1" applyBorder="1" applyAlignment="1">
      <alignment horizontal="center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1" fontId="8" fillId="0" borderId="21" xfId="0" applyNumberFormat="1" applyFont="1" applyBorder="1" applyAlignment="1">
      <alignment horizontal="center" vertical="top"/>
    </xf>
    <xf numFmtId="1" fontId="7" fillId="0" borderId="13" xfId="0" applyNumberFormat="1" applyFont="1" applyBorder="1" applyAlignment="1">
      <alignment horizontal="center" vertical="top"/>
    </xf>
    <xf numFmtId="1" fontId="8" fillId="0" borderId="17" xfId="0" applyNumberFormat="1" applyFont="1" applyBorder="1" applyAlignment="1">
      <alignment horizontal="center" vertical="top"/>
    </xf>
    <xf numFmtId="1" fontId="8" fillId="0" borderId="19" xfId="0" applyNumberFormat="1" applyFont="1" applyBorder="1" applyAlignment="1">
      <alignment horizontal="center" vertical="top"/>
    </xf>
    <xf numFmtId="1" fontId="8" fillId="0" borderId="42" xfId="0" applyNumberFormat="1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49" fontId="7" fillId="0" borderId="37" xfId="0" applyNumberFormat="1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13" fillId="0" borderId="16" xfId="0" applyNumberFormat="1" applyFont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40" xfId="0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horizontal="right" vertical="top" wrapText="1"/>
    </xf>
    <xf numFmtId="49" fontId="13" fillId="0" borderId="23" xfId="0" applyNumberFormat="1" applyFont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 vertical="top" wrapText="1"/>
    </xf>
    <xf numFmtId="4" fontId="13" fillId="0" borderId="18" xfId="0" applyNumberFormat="1" applyFont="1" applyBorder="1" applyAlignment="1">
      <alignment horizontal="right" vertical="top" wrapText="1"/>
    </xf>
    <xf numFmtId="49" fontId="13" fillId="0" borderId="18" xfId="0" applyNumberFormat="1" applyFont="1" applyBorder="1" applyAlignment="1">
      <alignment horizontal="right" vertical="top" wrapText="1"/>
    </xf>
    <xf numFmtId="4" fontId="13" fillId="0" borderId="44" xfId="0" applyNumberFormat="1" applyFont="1" applyBorder="1" applyAlignment="1">
      <alignment horizontal="right" vertical="top" wrapText="1"/>
    </xf>
    <xf numFmtId="4" fontId="13" fillId="0" borderId="3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22" xfId="0" applyNumberFormat="1" applyFont="1" applyBorder="1" applyAlignment="1">
      <alignment horizontal="right" vertical="top" wrapText="1"/>
    </xf>
    <xf numFmtId="2" fontId="13" fillId="0" borderId="22" xfId="0" applyNumberFormat="1" applyFont="1" applyBorder="1" applyAlignment="1">
      <alignment horizontal="right" vertical="top" wrapText="1"/>
    </xf>
    <xf numFmtId="49" fontId="13" fillId="0" borderId="22" xfId="0" applyNumberFormat="1" applyFont="1" applyBorder="1" applyAlignment="1">
      <alignment horizontal="right" vertical="top" wrapText="1"/>
    </xf>
    <xf numFmtId="4" fontId="13" fillId="0" borderId="41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 vertical="top" wrapText="1"/>
    </xf>
    <xf numFmtId="0" fontId="13" fillId="0" borderId="38" xfId="0" applyFont="1" applyBorder="1" applyAlignment="1">
      <alignment horizontal="right" vertical="top" wrapText="1"/>
    </xf>
    <xf numFmtId="49" fontId="13" fillId="0" borderId="38" xfId="0" applyNumberFormat="1" applyFont="1" applyBorder="1" applyAlignment="1">
      <alignment horizontal="right" vertical="top" wrapText="1"/>
    </xf>
    <xf numFmtId="4" fontId="13" fillId="0" borderId="42" xfId="0" applyNumberFormat="1" applyFont="1" applyBorder="1" applyAlignment="1">
      <alignment horizontal="right" vertical="top" wrapText="1"/>
    </xf>
    <xf numFmtId="4" fontId="13" fillId="0" borderId="45" xfId="0" applyNumberFormat="1" applyFont="1" applyBorder="1" applyAlignment="1">
      <alignment vertical="top"/>
    </xf>
    <xf numFmtId="4" fontId="13" fillId="0" borderId="36" xfId="0" applyNumberFormat="1" applyFont="1" applyBorder="1" applyAlignment="1">
      <alignment vertical="top"/>
    </xf>
    <xf numFmtId="4" fontId="13" fillId="0" borderId="46" xfId="0" applyNumberFormat="1" applyFont="1" applyBorder="1" applyAlignment="1">
      <alignment vertical="top"/>
    </xf>
    <xf numFmtId="4" fontId="13" fillId="0" borderId="16" xfId="0" applyNumberFormat="1" applyFont="1" applyBorder="1" applyAlignment="1">
      <alignment vertical="top" wrapText="1"/>
    </xf>
    <xf numFmtId="0" fontId="13" fillId="0" borderId="16" xfId="0" applyFont="1" applyBorder="1" applyAlignment="1">
      <alignment horizontal="justify" vertical="top" wrapText="1"/>
    </xf>
    <xf numFmtId="4" fontId="13" fillId="0" borderId="16" xfId="0" applyNumberFormat="1" applyFont="1" applyBorder="1" applyAlignment="1">
      <alignment vertical="top"/>
    </xf>
    <xf numFmtId="4" fontId="13" fillId="0" borderId="23" xfId="0" applyNumberFormat="1" applyFont="1" applyBorder="1" applyAlignment="1">
      <alignment vertical="top"/>
    </xf>
    <xf numFmtId="4" fontId="13" fillId="0" borderId="17" xfId="0" applyNumberFormat="1" applyFont="1" applyBorder="1" applyAlignment="1">
      <alignment vertical="top"/>
    </xf>
    <xf numFmtId="4" fontId="13" fillId="0" borderId="14" xfId="0" applyNumberFormat="1" applyFont="1" applyBorder="1" applyAlignment="1">
      <alignment vertical="top"/>
    </xf>
    <xf numFmtId="4" fontId="13" fillId="0" borderId="40" xfId="0" applyNumberFormat="1" applyFont="1" applyBorder="1" applyAlignment="1">
      <alignment vertical="top"/>
    </xf>
    <xf numFmtId="4" fontId="13" fillId="0" borderId="18" xfId="0" applyNumberFormat="1" applyFont="1" applyBorder="1" applyAlignment="1">
      <alignment vertical="top"/>
    </xf>
    <xf numFmtId="4" fontId="13" fillId="0" borderId="24" xfId="0" applyNumberFormat="1" applyFont="1" applyBorder="1" applyAlignment="1">
      <alignment vertical="top"/>
    </xf>
    <xf numFmtId="4" fontId="13" fillId="0" borderId="19" xfId="0" applyNumberFormat="1" applyFont="1" applyBorder="1" applyAlignment="1">
      <alignment vertical="top"/>
    </xf>
    <xf numFmtId="4" fontId="13" fillId="0" borderId="1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4" fontId="13" fillId="0" borderId="47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top" wrapText="1"/>
    </xf>
    <xf numFmtId="0" fontId="13" fillId="0" borderId="36" xfId="0" applyFont="1" applyBorder="1" applyAlignment="1">
      <alignment vertical="top" wrapText="1"/>
    </xf>
    <xf numFmtId="4" fontId="13" fillId="0" borderId="16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justify" vertical="top"/>
    </xf>
    <xf numFmtId="0" fontId="13" fillId="0" borderId="36" xfId="0" applyFont="1" applyBorder="1" applyAlignment="1">
      <alignment horizontal="justify" vertical="top" wrapText="1"/>
    </xf>
    <xf numFmtId="0" fontId="13" fillId="0" borderId="46" xfId="0" applyFont="1" applyBorder="1" applyAlignment="1">
      <alignment horizontal="justify" vertical="top" wrapText="1"/>
    </xf>
    <xf numFmtId="4" fontId="13" fillId="0" borderId="16" xfId="0" applyNumberFormat="1" applyFont="1" applyBorder="1" applyAlignment="1">
      <alignment horizontal="left" vertical="top" wrapText="1"/>
    </xf>
    <xf numFmtId="4" fontId="13" fillId="0" borderId="23" xfId="0" applyNumberFormat="1" applyFont="1" applyBorder="1" applyAlignment="1">
      <alignment horizontal="justify" vertical="top" wrapText="1"/>
    </xf>
    <xf numFmtId="4" fontId="13" fillId="0" borderId="17" xfId="0" applyNumberFormat="1" applyFont="1" applyBorder="1" applyAlignment="1">
      <alignment horizontal="justify" vertical="top" wrapText="1"/>
    </xf>
    <xf numFmtId="4" fontId="13" fillId="0" borderId="16" xfId="0" applyNumberFormat="1" applyFont="1" applyBorder="1" applyAlignment="1">
      <alignment horizontal="justify" vertical="top" wrapText="1"/>
    </xf>
    <xf numFmtId="0" fontId="13" fillId="0" borderId="18" xfId="0" applyNumberFormat="1" applyFont="1" applyBorder="1" applyAlignment="1">
      <alignment vertical="top" wrapText="1"/>
    </xf>
    <xf numFmtId="0" fontId="13" fillId="0" borderId="48" xfId="0" applyFont="1" applyBorder="1" applyAlignment="1">
      <alignment horizontal="justify" vertical="top" wrapText="1"/>
    </xf>
    <xf numFmtId="0" fontId="13" fillId="0" borderId="20" xfId="0" applyNumberFormat="1" applyFont="1" applyBorder="1" applyAlignment="1">
      <alignment vertical="top" wrapText="1"/>
    </xf>
    <xf numFmtId="4" fontId="13" fillId="0" borderId="49" xfId="0" applyNumberFormat="1" applyFont="1" applyBorder="1" applyAlignment="1">
      <alignment horizontal="justify" vertical="top" wrapText="1"/>
    </xf>
    <xf numFmtId="4" fontId="13" fillId="0" borderId="49" xfId="0" applyNumberFormat="1" applyFont="1" applyBorder="1" applyAlignment="1">
      <alignment horizontal="right" vertical="top" wrapText="1"/>
    </xf>
    <xf numFmtId="4" fontId="13" fillId="0" borderId="50" xfId="0" applyNumberFormat="1" applyFont="1" applyBorder="1" applyAlignment="1">
      <alignment horizontal="right" vertical="top" wrapText="1"/>
    </xf>
    <xf numFmtId="4" fontId="13" fillId="0" borderId="50" xfId="0" applyNumberFormat="1" applyFont="1" applyBorder="1" applyAlignment="1">
      <alignment horizontal="justify" vertical="top" wrapText="1"/>
    </xf>
    <xf numFmtId="4" fontId="13" fillId="0" borderId="51" xfId="0" applyNumberFormat="1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13" fillId="0" borderId="0" xfId="0" applyFont="1" applyAlignment="1">
      <alignment vertical="top"/>
    </xf>
    <xf numFmtId="4" fontId="13" fillId="0" borderId="16" xfId="0" applyNumberFormat="1" applyFont="1" applyFill="1" applyBorder="1" applyAlignment="1">
      <alignment horizontal="justify" vertical="top" wrapText="1"/>
    </xf>
    <xf numFmtId="0" fontId="13" fillId="0" borderId="36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4" fontId="13" fillId="0" borderId="16" xfId="0" applyNumberFormat="1" applyFont="1" applyBorder="1" applyAlignment="1">
      <alignment horizontal="right" wrapText="1"/>
    </xf>
    <xf numFmtId="14" fontId="13" fillId="0" borderId="45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6" xfId="0" applyFont="1" applyBorder="1" applyAlignment="1">
      <alignment horizontal="left" wrapText="1"/>
    </xf>
    <xf numFmtId="4" fontId="13" fillId="0" borderId="16" xfId="0" applyNumberFormat="1" applyFont="1" applyBorder="1" applyAlignment="1">
      <alignment horizontal="left" wrapText="1"/>
    </xf>
    <xf numFmtId="14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2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4" fontId="13" fillId="0" borderId="18" xfId="0" applyNumberFormat="1" applyFont="1" applyBorder="1" applyAlignment="1">
      <alignment horizontal="left" wrapText="1"/>
    </xf>
    <xf numFmtId="4" fontId="13" fillId="0" borderId="18" xfId="0" applyNumberFormat="1" applyFont="1" applyBorder="1" applyAlignment="1">
      <alignment horizontal="right" wrapText="1"/>
    </xf>
    <xf numFmtId="1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 wrapText="1"/>
    </xf>
    <xf numFmtId="14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" fillId="0" borderId="40" xfId="0" applyNumberFormat="1" applyFont="1" applyBorder="1" applyAlignment="1">
      <alignment horizontal="justify"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/>
    </xf>
    <xf numFmtId="49" fontId="1" fillId="0" borderId="18" xfId="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49" fontId="2" fillId="0" borderId="14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49" fontId="1" fillId="0" borderId="54" xfId="0" applyNumberFormat="1" applyFont="1" applyBorder="1" applyAlignment="1">
      <alignment horizontal="justify" vertical="top" wrapText="1"/>
    </xf>
    <xf numFmtId="49" fontId="13" fillId="0" borderId="11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49" fontId="2" fillId="0" borderId="28" xfId="0" applyNumberFormat="1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NumberFormat="1" applyFont="1" applyFill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49" fontId="1" fillId="0" borderId="36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wrapText="1"/>
    </xf>
    <xf numFmtId="0" fontId="2" fillId="0" borderId="56" xfId="0" applyFont="1" applyBorder="1" applyAlignment="1">
      <alignment horizontal="justify" wrapText="1"/>
    </xf>
    <xf numFmtId="0" fontId="2" fillId="0" borderId="14" xfId="0" applyFont="1" applyBorder="1" applyAlignment="1">
      <alignment horizontal="justify" vertical="top" wrapText="1"/>
    </xf>
    <xf numFmtId="0" fontId="2" fillId="0" borderId="56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justify" vertical="top" wrapText="1"/>
    </xf>
    <xf numFmtId="49" fontId="1" fillId="0" borderId="3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/>
    </xf>
    <xf numFmtId="49" fontId="2" fillId="0" borderId="15" xfId="0" applyNumberFormat="1" applyFont="1" applyBorder="1" applyAlignment="1">
      <alignment horizontal="justify" vertical="top" wrapText="1"/>
    </xf>
    <xf numFmtId="49" fontId="1" fillId="0" borderId="28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2" fillId="0" borderId="14" xfId="0" applyFont="1" applyBorder="1" applyAlignment="1">
      <alignment horizontal="left"/>
    </xf>
    <xf numFmtId="165" fontId="2" fillId="0" borderId="18" xfId="0" applyNumberFormat="1" applyFont="1" applyBorder="1" applyAlignment="1">
      <alignment horizontal="justify" vertical="top" wrapText="1"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  <xf numFmtId="165" fontId="1" fillId="0" borderId="57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169" fontId="1" fillId="0" borderId="30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justify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/>
    </xf>
    <xf numFmtId="1" fontId="1" fillId="0" borderId="41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1" fillId="0" borderId="6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2" fillId="0" borderId="46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40" xfId="0" applyFont="1" applyBorder="1" applyAlignment="1">
      <alignment horizontal="left" wrapText="1"/>
    </xf>
    <xf numFmtId="0" fontId="1" fillId="0" borderId="61" xfId="0" applyFont="1" applyBorder="1" applyAlignment="1">
      <alignment horizontal="center"/>
    </xf>
    <xf numFmtId="49" fontId="1" fillId="0" borderId="62" xfId="0" applyNumberFormat="1" applyFont="1" applyBorder="1" applyAlignment="1">
      <alignment horizontal="justify" vertical="top" wrapText="1"/>
    </xf>
    <xf numFmtId="0" fontId="10" fillId="0" borderId="46" xfId="0" applyFont="1" applyBorder="1" applyAlignment="1">
      <alignment vertical="top" wrapText="1"/>
    </xf>
    <xf numFmtId="49" fontId="13" fillId="0" borderId="61" xfId="0" applyNumberFormat="1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49" fontId="1" fillId="0" borderId="46" xfId="0" applyNumberFormat="1" applyFont="1" applyBorder="1" applyAlignment="1">
      <alignment horizontal="justify" vertical="top" wrapText="1"/>
    </xf>
    <xf numFmtId="0" fontId="2" fillId="0" borderId="40" xfId="0" applyFont="1" applyBorder="1" applyAlignment="1">
      <alignment horizontal="left"/>
    </xf>
    <xf numFmtId="49" fontId="2" fillId="0" borderId="40" xfId="0" applyNumberFormat="1" applyFont="1" applyBorder="1" applyAlignment="1">
      <alignment horizontal="justify" vertical="top" wrapText="1"/>
    </xf>
    <xf numFmtId="0" fontId="2" fillId="0" borderId="62" xfId="0" applyFont="1" applyBorder="1" applyAlignment="1">
      <alignment horizontal="justify" wrapText="1"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57" xfId="0" applyFont="1" applyBorder="1" applyAlignment="1">
      <alignment vertical="center" wrapText="1"/>
    </xf>
    <xf numFmtId="0" fontId="14" fillId="0" borderId="14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horizontal="right"/>
    </xf>
    <xf numFmtId="0" fontId="13" fillId="0" borderId="52" xfId="0" applyFont="1" applyBorder="1" applyAlignment="1">
      <alignment horizontal="justify" vertical="top" wrapText="1"/>
    </xf>
    <xf numFmtId="0" fontId="13" fillId="0" borderId="49" xfId="0" applyFont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4" fontId="7" fillId="0" borderId="13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1" fontId="1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" fontId="1" fillId="0" borderId="65" xfId="0" applyNumberFormat="1" applyFont="1" applyBorder="1" applyAlignment="1">
      <alignment/>
    </xf>
    <xf numFmtId="1" fontId="1" fillId="0" borderId="66" xfId="0" applyNumberFormat="1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1" fontId="5" fillId="0" borderId="63" xfId="0" applyNumberFormat="1" applyFont="1" applyBorder="1" applyAlignment="1">
      <alignment/>
    </xf>
    <xf numFmtId="1" fontId="5" fillId="0" borderId="69" xfId="0" applyNumberFormat="1" applyFont="1" applyBorder="1" applyAlignment="1">
      <alignment/>
    </xf>
    <xf numFmtId="1" fontId="5" fillId="0" borderId="65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" fontId="7" fillId="0" borderId="63" xfId="0" applyNumberFormat="1" applyFont="1" applyBorder="1" applyAlignment="1">
      <alignment/>
    </xf>
    <xf numFmtId="1" fontId="7" fillId="0" borderId="6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71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72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73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74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75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1" fontId="7" fillId="0" borderId="75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59" xfId="0" applyNumberFormat="1" applyFont="1" applyBorder="1" applyAlignment="1">
      <alignment/>
    </xf>
    <xf numFmtId="1" fontId="3" fillId="0" borderId="66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1" fontId="3" fillId="0" borderId="77" xfId="0" applyNumberFormat="1" applyFont="1" applyBorder="1" applyAlignment="1">
      <alignment/>
    </xf>
    <xf numFmtId="1" fontId="3" fillId="0" borderId="78" xfId="0" applyNumberFormat="1" applyFont="1" applyBorder="1" applyAlignment="1">
      <alignment/>
    </xf>
    <xf numFmtId="1" fontId="3" fillId="0" borderId="79" xfId="0" applyNumberFormat="1" applyFont="1" applyBorder="1" applyAlignment="1">
      <alignment/>
    </xf>
    <xf numFmtId="1" fontId="3" fillId="0" borderId="80" xfId="0" applyNumberFormat="1" applyFont="1" applyBorder="1" applyAlignment="1">
      <alignment/>
    </xf>
    <xf numFmtId="1" fontId="3" fillId="0" borderId="81" xfId="0" applyNumberFormat="1" applyFont="1" applyBorder="1" applyAlignment="1">
      <alignment/>
    </xf>
    <xf numFmtId="1" fontId="5" fillId="0" borderId="79" xfId="0" applyNumberFormat="1" applyFont="1" applyBorder="1" applyAlignment="1">
      <alignment/>
    </xf>
    <xf numFmtId="1" fontId="5" fillId="0" borderId="80" xfId="0" applyNumberFormat="1" applyFont="1" applyBorder="1" applyAlignment="1">
      <alignment/>
    </xf>
    <xf numFmtId="1" fontId="5" fillId="0" borderId="8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82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1" fontId="3" fillId="0" borderId="50" xfId="0" applyNumberFormat="1" applyFont="1" applyBorder="1" applyAlignment="1">
      <alignment/>
    </xf>
    <xf numFmtId="1" fontId="3" fillId="0" borderId="83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7" fillId="0" borderId="69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13" fillId="0" borderId="84" xfId="0" applyFont="1" applyBorder="1" applyAlignment="1">
      <alignment horizontal="center" wrapText="1"/>
    </xf>
    <xf numFmtId="0" fontId="13" fillId="0" borderId="85" xfId="0" applyFont="1" applyBorder="1" applyAlignment="1">
      <alignment horizontal="center" wrapText="1"/>
    </xf>
    <xf numFmtId="0" fontId="13" fillId="0" borderId="18" xfId="0" applyFont="1" applyBorder="1" applyAlignment="1">
      <alignment horizontal="justify" vertical="top" wrapText="1"/>
    </xf>
    <xf numFmtId="0" fontId="13" fillId="0" borderId="84" xfId="0" applyFont="1" applyBorder="1" applyAlignment="1">
      <alignment horizontal="center"/>
    </xf>
    <xf numFmtId="0" fontId="13" fillId="0" borderId="38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164" fontId="13" fillId="0" borderId="0" xfId="0" applyNumberFormat="1" applyFont="1" applyFill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5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84" xfId="0" applyFont="1" applyBorder="1" applyAlignment="1">
      <alignment horizontal="center" vertical="top" wrapText="1"/>
    </xf>
    <xf numFmtId="0" fontId="13" fillId="0" borderId="85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Fill="1" applyAlignment="1" quotePrefix="1">
      <alignment horizontal="right"/>
    </xf>
    <xf numFmtId="0" fontId="13" fillId="0" borderId="26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justify" vertical="top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right"/>
    </xf>
    <xf numFmtId="49" fontId="2" fillId="0" borderId="14" xfId="0" applyNumberFormat="1" applyFont="1" applyBorder="1" applyAlignment="1">
      <alignment horizontal="justify" vertical="top" wrapText="1"/>
    </xf>
    <xf numFmtId="49" fontId="2" fillId="0" borderId="18" xfId="0" applyNumberFormat="1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justify" vertical="top" wrapText="1"/>
    </xf>
    <xf numFmtId="49" fontId="1" fillId="0" borderId="18" xfId="0" applyNumberFormat="1" applyFont="1" applyBorder="1" applyAlignment="1">
      <alignment horizontal="justify" vertical="top" wrapText="1"/>
    </xf>
    <xf numFmtId="49" fontId="2" fillId="0" borderId="62" xfId="0" applyNumberFormat="1" applyFont="1" applyBorder="1" applyAlignment="1">
      <alignment horizontal="justify" vertical="top" wrapText="1"/>
    </xf>
    <xf numFmtId="49" fontId="2" fillId="0" borderId="20" xfId="0" applyNumberFormat="1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justify" vertical="top" wrapText="1"/>
    </xf>
    <xf numFmtId="49" fontId="2" fillId="0" borderId="39" xfId="0" applyNumberFormat="1" applyFont="1" applyBorder="1" applyAlignment="1">
      <alignment horizontal="left" vertical="top" wrapText="1"/>
    </xf>
    <xf numFmtId="49" fontId="2" fillId="0" borderId="88" xfId="0" applyNumberFormat="1" applyFont="1" applyBorder="1" applyAlignment="1">
      <alignment horizontal="left" vertical="top" wrapText="1"/>
    </xf>
    <xf numFmtId="164" fontId="6" fillId="0" borderId="0" xfId="0" applyNumberFormat="1" applyFont="1" applyAlignment="1">
      <alignment horizontal="left"/>
    </xf>
    <xf numFmtId="0" fontId="5" fillId="0" borderId="0" xfId="0" applyFont="1" applyAlignment="1">
      <alignment horizontal="justify"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6" fillId="0" borderId="37" xfId="0" applyNumberFormat="1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49" fontId="18" fillId="0" borderId="89" xfId="0" applyNumberFormat="1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49" fontId="18" fillId="0" borderId="37" xfId="0" applyNumberFormat="1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49" fontId="16" fillId="0" borderId="90" xfId="0" applyNumberFormat="1" applyFont="1" applyBorder="1" applyAlignment="1">
      <alignment horizontal="left" vertical="center" wrapText="1"/>
    </xf>
    <xf numFmtId="0" fontId="20" fillId="0" borderId="9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49" fontId="8" fillId="0" borderId="80" xfId="0" applyNumberFormat="1" applyFont="1" applyBorder="1" applyAlignment="1">
      <alignment horizontal="left" vertical="center" wrapText="1"/>
    </xf>
    <xf numFmtId="49" fontId="8" fillId="0" borderId="92" xfId="0" applyNumberFormat="1" applyFont="1" applyBorder="1" applyAlignment="1">
      <alignment horizontal="left" vertical="center" wrapText="1"/>
    </xf>
    <xf numFmtId="0" fontId="1" fillId="0" borderId="93" xfId="0" applyFont="1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1" fontId="7" fillId="0" borderId="96" xfId="0" applyNumberFormat="1" applyFont="1" applyBorder="1" applyAlignment="1">
      <alignment/>
    </xf>
    <xf numFmtId="0" fontId="22" fillId="0" borderId="97" xfId="0" applyFont="1" applyBorder="1" applyAlignment="1">
      <alignment/>
    </xf>
    <xf numFmtId="0" fontId="22" fillId="0" borderId="98" xfId="0" applyFont="1" applyBorder="1" applyAlignment="1">
      <alignment/>
    </xf>
    <xf numFmtId="1" fontId="1" fillId="0" borderId="29" xfId="0" applyNumberFormat="1" applyFont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49" fontId="16" fillId="0" borderId="89" xfId="0" applyNumberFormat="1" applyFont="1" applyBorder="1" applyAlignment="1">
      <alignment horizontal="left" vertical="center" wrapText="1"/>
    </xf>
    <xf numFmtId="49" fontId="16" fillId="0" borderId="40" xfId="0" applyNumberFormat="1" applyFont="1" applyBorder="1" applyAlignment="1">
      <alignment horizontal="left" vertical="center" wrapText="1"/>
    </xf>
    <xf numFmtId="1" fontId="1" fillId="0" borderId="23" xfId="0" applyNumberFormat="1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2" xfId="0" applyNumberFormat="1" applyFont="1" applyBorder="1" applyAlignment="1">
      <alignment horizontal="left" vertical="center" wrapText="1"/>
    </xf>
    <xf numFmtId="49" fontId="17" fillId="0" borderId="103" xfId="0" applyNumberFormat="1" applyFont="1" applyBorder="1" applyAlignment="1">
      <alignment horizontal="left" vertical="center" wrapText="1"/>
    </xf>
    <xf numFmtId="49" fontId="18" fillId="0" borderId="104" xfId="0" applyNumberFormat="1" applyFont="1" applyBorder="1" applyAlignment="1">
      <alignment horizontal="left" vertical="center" wrapText="1"/>
    </xf>
    <xf numFmtId="1" fontId="1" fillId="0" borderId="45" xfId="0" applyNumberFormat="1" applyFont="1" applyBorder="1" applyAlignment="1">
      <alignment vertical="center" wrapText="1"/>
    </xf>
    <xf numFmtId="1" fontId="1" fillId="0" borderId="101" xfId="0" applyNumberFormat="1" applyFont="1" applyBorder="1" applyAlignment="1">
      <alignment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7" fillId="0" borderId="106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left"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49" fontId="17" fillId="0" borderId="106" xfId="0" applyNumberFormat="1" applyFont="1" applyBorder="1" applyAlignment="1">
      <alignment horizontal="center" vertical="center" wrapText="1"/>
    </xf>
    <xf numFmtId="49" fontId="17" fillId="0" borderId="107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left" vertical="center" wrapText="1"/>
    </xf>
    <xf numFmtId="49" fontId="16" fillId="0" borderId="38" xfId="0" applyNumberFormat="1" applyFont="1" applyBorder="1" applyAlignment="1">
      <alignment horizontal="left" vertical="center" wrapText="1"/>
    </xf>
    <xf numFmtId="49" fontId="5" fillId="0" borderId="108" xfId="0" applyNumberFormat="1" applyFont="1" applyBorder="1" applyAlignment="1">
      <alignment horizontal="left" vertical="center" wrapText="1"/>
    </xf>
    <xf numFmtId="49" fontId="5" fillId="0" borderId="92" xfId="0" applyNumberFormat="1" applyFont="1" applyBorder="1" applyAlignment="1">
      <alignment horizontal="left" vertical="center" wrapText="1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49" fontId="16" fillId="0" borderId="112" xfId="0" applyNumberFormat="1" applyFont="1" applyBorder="1" applyAlignment="1">
      <alignment horizontal="justify" vertical="top" wrapText="1"/>
    </xf>
    <xf numFmtId="49" fontId="16" fillId="0" borderId="23" xfId="0" applyNumberFormat="1" applyFont="1" applyBorder="1" applyAlignment="1">
      <alignment horizontal="left" vertical="center" wrapText="1"/>
    </xf>
    <xf numFmtId="49" fontId="7" fillId="0" borderId="90" xfId="0" applyNumberFormat="1" applyFont="1" applyBorder="1" applyAlignment="1">
      <alignment horizontal="center" vertical="center" wrapText="1"/>
    </xf>
    <xf numFmtId="49" fontId="7" fillId="0" borderId="9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49" fontId="18" fillId="0" borderId="35" xfId="0" applyNumberFormat="1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1" fontId="1" fillId="0" borderId="24" xfId="0" applyNumberFormat="1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0" borderId="113" xfId="0" applyBorder="1" applyAlignment="1">
      <alignment vertical="center" wrapText="1"/>
    </xf>
    <xf numFmtId="49" fontId="16" fillId="0" borderId="114" xfId="0" applyNumberFormat="1" applyFont="1" applyBorder="1" applyAlignment="1">
      <alignment horizontal="left" vertical="center" wrapText="1"/>
    </xf>
    <xf numFmtId="0" fontId="20" fillId="0" borderId="115" xfId="0" applyFont="1" applyBorder="1" applyAlignment="1">
      <alignment horizontal="left" vertical="center" wrapText="1"/>
    </xf>
    <xf numFmtId="49" fontId="18" fillId="0" borderId="116" xfId="0" applyNumberFormat="1" applyFont="1" applyBorder="1" applyAlignment="1">
      <alignment horizontal="left" vertical="center" wrapText="1"/>
    </xf>
    <xf numFmtId="0" fontId="20" fillId="0" borderId="88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61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49" fontId="2" fillId="0" borderId="89" xfId="0" applyNumberFormat="1" applyFont="1" applyBorder="1" applyAlignment="1">
      <alignment horizontal="left" vertical="top" wrapText="1"/>
    </xf>
    <xf numFmtId="0" fontId="1" fillId="0" borderId="43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2" fillId="0" borderId="54" xfId="0" applyNumberFormat="1" applyFont="1" applyBorder="1" applyAlignment="1">
      <alignment horizontal="justify" vertical="top" wrapText="1"/>
    </xf>
    <xf numFmtId="49" fontId="2" fillId="0" borderId="22" xfId="0" applyNumberFormat="1" applyFont="1" applyBorder="1" applyAlignment="1">
      <alignment horizontal="justify" vertical="top" wrapText="1"/>
    </xf>
    <xf numFmtId="49" fontId="2" fillId="0" borderId="46" xfId="0" applyNumberFormat="1" applyFont="1" applyBorder="1" applyAlignment="1">
      <alignment horizontal="justify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4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/>
    </xf>
    <xf numFmtId="0" fontId="3" fillId="0" borderId="5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3">
      <pane xSplit="7410" ySplit="4035" topLeftCell="D8" activePane="bottomRight" state="split"/>
      <selection pane="topLeft" activeCell="A1" sqref="A1:Q1"/>
      <selection pane="topRight" activeCell="D3" sqref="D3"/>
      <selection pane="bottomLeft" activeCell="C11" sqref="C11:C12"/>
      <selection pane="bottomRight" activeCell="D11" sqref="D11"/>
    </sheetView>
  </sheetViews>
  <sheetFormatPr defaultColWidth="6.375" defaultRowHeight="12.75"/>
  <cols>
    <col min="1" max="1" width="5.75390625" style="146" customWidth="1"/>
    <col min="2" max="2" width="35.875" style="146" customWidth="1"/>
    <col min="3" max="3" width="25.25390625" style="146" customWidth="1"/>
    <col min="4" max="4" width="12.00390625" style="146" customWidth="1"/>
    <col min="5" max="5" width="9.875" style="146" customWidth="1"/>
    <col min="6" max="6" width="9.00390625" style="146" customWidth="1"/>
    <col min="7" max="7" width="9.125" style="146" customWidth="1"/>
    <col min="8" max="8" width="9.375" style="146" customWidth="1"/>
    <col min="9" max="10" width="9.25390625" style="146" hidden="1" customWidth="1"/>
    <col min="11" max="12" width="9.00390625" style="146" customWidth="1"/>
    <col min="13" max="13" width="8.375" style="146" customWidth="1"/>
    <col min="14" max="14" width="9.625" style="146" customWidth="1"/>
    <col min="15" max="15" width="10.25390625" style="146" customWidth="1"/>
    <col min="16" max="16" width="7.875" style="146" bestFit="1" customWidth="1"/>
    <col min="17" max="17" width="13.25390625" style="146" customWidth="1"/>
    <col min="18" max="16384" width="6.375" style="146" customWidth="1"/>
  </cols>
  <sheetData>
    <row r="1" spans="1:17" ht="15.75">
      <c r="A1" s="405" t="s">
        <v>197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3" spans="1:17" s="203" customFormat="1" ht="18.75">
      <c r="A3" s="406" t="s">
        <v>123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17" s="203" customFormat="1" ht="18.75">
      <c r="A4" s="406" t="s">
        <v>136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1:17" s="203" customFormat="1" ht="18.75">
      <c r="A5" s="406" t="s">
        <v>195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</row>
    <row r="6" ht="12.75" thickBot="1"/>
    <row r="7" spans="1:17" s="154" customFormat="1" ht="90" customHeight="1" thickBot="1">
      <c r="A7" s="416" t="s">
        <v>4</v>
      </c>
      <c r="B7" s="416" t="s">
        <v>124</v>
      </c>
      <c r="C7" s="416" t="s">
        <v>125</v>
      </c>
      <c r="D7" s="416" t="s">
        <v>148</v>
      </c>
      <c r="E7" s="384" t="s">
        <v>143</v>
      </c>
      <c r="F7" s="385"/>
      <c r="G7" s="385"/>
      <c r="H7" s="385"/>
      <c r="I7" s="385"/>
      <c r="J7" s="385"/>
      <c r="K7" s="385"/>
      <c r="L7" s="385"/>
      <c r="M7" s="385"/>
      <c r="N7" s="386"/>
      <c r="O7" s="416" t="s">
        <v>126</v>
      </c>
      <c r="P7" s="416" t="s">
        <v>127</v>
      </c>
      <c r="Q7" s="416" t="s">
        <v>128</v>
      </c>
    </row>
    <row r="8" spans="1:17" s="154" customFormat="1" ht="44.25" customHeight="1" thickBot="1">
      <c r="A8" s="417"/>
      <c r="B8" s="417"/>
      <c r="C8" s="417"/>
      <c r="D8" s="417"/>
      <c r="E8" s="109" t="s">
        <v>129</v>
      </c>
      <c r="F8" s="109" t="s">
        <v>130</v>
      </c>
      <c r="G8" s="109" t="s">
        <v>139</v>
      </c>
      <c r="H8" s="109" t="s">
        <v>131</v>
      </c>
      <c r="I8" s="109" t="s">
        <v>132</v>
      </c>
      <c r="J8" s="109" t="s">
        <v>133</v>
      </c>
      <c r="K8" s="155" t="s">
        <v>144</v>
      </c>
      <c r="L8" s="155" t="s">
        <v>196</v>
      </c>
      <c r="M8" s="155" t="s">
        <v>141</v>
      </c>
      <c r="N8" s="155" t="s">
        <v>140</v>
      </c>
      <c r="O8" s="417"/>
      <c r="P8" s="417"/>
      <c r="Q8" s="417"/>
    </row>
    <row r="9" spans="1:17" s="154" customFormat="1" ht="12.75" thickBot="1">
      <c r="A9" s="384" t="s">
        <v>138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6"/>
    </row>
    <row r="10" spans="1:17" ht="12.75" thickBot="1">
      <c r="A10" s="387" t="s">
        <v>121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88"/>
    </row>
    <row r="11" spans="1:17" ht="28.5" customHeight="1">
      <c r="A11" s="421">
        <v>1</v>
      </c>
      <c r="B11" s="422" t="s">
        <v>266</v>
      </c>
      <c r="C11" s="407" t="s">
        <v>265</v>
      </c>
      <c r="D11" s="112">
        <f>SUM(E11:N11)</f>
        <v>5255.89</v>
      </c>
      <c r="E11" s="113"/>
      <c r="F11" s="114">
        <v>5255.89</v>
      </c>
      <c r="G11" s="114"/>
      <c r="H11" s="114"/>
      <c r="I11" s="115"/>
      <c r="J11" s="115"/>
      <c r="K11" s="115"/>
      <c r="L11" s="115"/>
      <c r="M11" s="115"/>
      <c r="N11" s="115"/>
      <c r="O11" s="115"/>
      <c r="P11" s="116"/>
      <c r="Q11" s="117">
        <f>D12-O11</f>
        <v>4572.89</v>
      </c>
    </row>
    <row r="12" spans="1:17" ht="110.25" customHeight="1">
      <c r="A12" s="410"/>
      <c r="B12" s="412"/>
      <c r="C12" s="408"/>
      <c r="D12" s="112">
        <f>SUM(E12:N12)</f>
        <v>4572.89</v>
      </c>
      <c r="E12" s="113">
        <f>E11-ROUND(E11*0.13,0)</f>
        <v>0</v>
      </c>
      <c r="F12" s="113">
        <f aca="true" t="shared" si="0" ref="F12:N12">F11-ROUND(F11*0.13,0)</f>
        <v>4572.89</v>
      </c>
      <c r="G12" s="113">
        <f t="shared" si="0"/>
        <v>0</v>
      </c>
      <c r="H12" s="113">
        <f t="shared" si="0"/>
        <v>0</v>
      </c>
      <c r="I12" s="113">
        <f t="shared" si="0"/>
        <v>0</v>
      </c>
      <c r="J12" s="113">
        <f t="shared" si="0"/>
        <v>0</v>
      </c>
      <c r="K12" s="113">
        <f t="shared" si="0"/>
        <v>0</v>
      </c>
      <c r="L12" s="113"/>
      <c r="M12" s="113">
        <f t="shared" si="0"/>
        <v>0</v>
      </c>
      <c r="N12" s="113">
        <f t="shared" si="0"/>
        <v>0</v>
      </c>
      <c r="O12" s="115"/>
      <c r="P12" s="116"/>
      <c r="Q12" s="117"/>
    </row>
    <row r="13" spans="1:17" ht="17.25" customHeight="1">
      <c r="A13" s="409">
        <v>2</v>
      </c>
      <c r="B13" s="411" t="s">
        <v>145</v>
      </c>
      <c r="C13" s="411" t="s">
        <v>142</v>
      </c>
      <c r="D13" s="112">
        <f>SUM(E13:N13)</f>
        <v>0</v>
      </c>
      <c r="E13" s="118"/>
      <c r="F13" s="118"/>
      <c r="G13" s="115"/>
      <c r="H13" s="115"/>
      <c r="I13" s="118"/>
      <c r="J13" s="118"/>
      <c r="K13" s="118"/>
      <c r="L13" s="118"/>
      <c r="M13" s="118"/>
      <c r="N13" s="118"/>
      <c r="O13" s="118"/>
      <c r="P13" s="119"/>
      <c r="Q13" s="117">
        <f>D14-O13</f>
        <v>0</v>
      </c>
    </row>
    <row r="14" spans="1:17" ht="12.75" thickBot="1">
      <c r="A14" s="410"/>
      <c r="B14" s="412"/>
      <c r="C14" s="412"/>
      <c r="D14" s="112">
        <f>SUM(E14:N14)</f>
        <v>0</v>
      </c>
      <c r="E14" s="113">
        <f aca="true" t="shared" si="1" ref="E14:K14">E13-ROUND(E13*0.13,0)</f>
        <v>0</v>
      </c>
      <c r="F14" s="113">
        <f t="shared" si="1"/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 t="shared" si="1"/>
        <v>0</v>
      </c>
      <c r="K14" s="113">
        <f t="shared" si="1"/>
        <v>0</v>
      </c>
      <c r="L14" s="113"/>
      <c r="M14" s="113">
        <f>M13-ROUND(M13*0.13,0)</f>
        <v>0</v>
      </c>
      <c r="N14" s="113">
        <f>N13-ROUND(N13*0.13,0)</f>
        <v>0</v>
      </c>
      <c r="O14" s="118"/>
      <c r="P14" s="119"/>
      <c r="Q14" s="117"/>
    </row>
    <row r="15" spans="1:17" ht="12.75" hidden="1" thickBot="1">
      <c r="A15" s="157"/>
      <c r="B15" s="136"/>
      <c r="C15" s="158"/>
      <c r="D15" s="112"/>
      <c r="E15" s="115"/>
      <c r="F15" s="115"/>
      <c r="G15" s="115"/>
      <c r="H15" s="115"/>
      <c r="I15" s="118"/>
      <c r="J15" s="118"/>
      <c r="K15" s="118"/>
      <c r="L15" s="118"/>
      <c r="M15" s="118"/>
      <c r="N15" s="118"/>
      <c r="O15" s="118"/>
      <c r="P15" s="119"/>
      <c r="Q15" s="117"/>
    </row>
    <row r="16" spans="1:17" ht="12.75" hidden="1" thickBot="1">
      <c r="A16" s="157"/>
      <c r="B16" s="136"/>
      <c r="C16" s="158"/>
      <c r="D16" s="112"/>
      <c r="E16" s="115"/>
      <c r="F16" s="115"/>
      <c r="G16" s="115"/>
      <c r="H16" s="115"/>
      <c r="I16" s="118"/>
      <c r="J16" s="118"/>
      <c r="K16" s="118"/>
      <c r="L16" s="118"/>
      <c r="M16" s="118"/>
      <c r="N16" s="118"/>
      <c r="O16" s="118"/>
      <c r="P16" s="119"/>
      <c r="Q16" s="117"/>
    </row>
    <row r="17" spans="1:17" ht="12.75" hidden="1" thickBot="1">
      <c r="A17" s="157"/>
      <c r="B17" s="159"/>
      <c r="C17" s="158"/>
      <c r="D17" s="112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  <c r="Q17" s="117"/>
    </row>
    <row r="18" spans="1:17" ht="12.75" thickBot="1">
      <c r="A18" s="157"/>
      <c r="B18" s="419" t="s">
        <v>134</v>
      </c>
      <c r="C18" s="420"/>
      <c r="D18" s="111">
        <f>SUM(D11,D13)</f>
        <v>5255.89</v>
      </c>
      <c r="E18" s="111">
        <f aca="true" t="shared" si="2" ref="E18:N18">SUM(E11,E13)</f>
        <v>0</v>
      </c>
      <c r="F18" s="111">
        <f t="shared" si="2"/>
        <v>5255.89</v>
      </c>
      <c r="G18" s="111">
        <f t="shared" si="2"/>
        <v>0</v>
      </c>
      <c r="H18" s="111">
        <f t="shared" si="2"/>
        <v>0</v>
      </c>
      <c r="I18" s="111">
        <f t="shared" si="2"/>
        <v>0</v>
      </c>
      <c r="J18" s="111">
        <f t="shared" si="2"/>
        <v>0</v>
      </c>
      <c r="K18" s="111">
        <f t="shared" si="2"/>
        <v>0</v>
      </c>
      <c r="L18" s="111"/>
      <c r="M18" s="111">
        <f t="shared" si="2"/>
        <v>0</v>
      </c>
      <c r="N18" s="111">
        <f t="shared" si="2"/>
        <v>0</v>
      </c>
      <c r="O18" s="111">
        <f>SUM(O11:O17)</f>
        <v>0</v>
      </c>
      <c r="P18" s="111"/>
      <c r="Q18" s="111">
        <f>SUM(Q11:Q17)</f>
        <v>4572.89</v>
      </c>
    </row>
    <row r="19" spans="1:17" ht="12.75" thickBot="1">
      <c r="A19" s="157"/>
      <c r="B19" s="387" t="s">
        <v>147</v>
      </c>
      <c r="C19" s="388"/>
      <c r="D19" s="111">
        <f>SUM(D12,D14)</f>
        <v>4572.89</v>
      </c>
      <c r="E19" s="111">
        <f aca="true" t="shared" si="3" ref="E19:N19">SUM(E12,E14)</f>
        <v>0</v>
      </c>
      <c r="F19" s="111">
        <f t="shared" si="3"/>
        <v>4572.89</v>
      </c>
      <c r="G19" s="111">
        <f t="shared" si="3"/>
        <v>0</v>
      </c>
      <c r="H19" s="111">
        <f t="shared" si="3"/>
        <v>0</v>
      </c>
      <c r="I19" s="111">
        <f t="shared" si="3"/>
        <v>0</v>
      </c>
      <c r="J19" s="111">
        <f t="shared" si="3"/>
        <v>0</v>
      </c>
      <c r="K19" s="111">
        <f t="shared" si="3"/>
        <v>0</v>
      </c>
      <c r="L19" s="111"/>
      <c r="M19" s="111">
        <f t="shared" si="3"/>
        <v>0</v>
      </c>
      <c r="N19" s="111">
        <f t="shared" si="3"/>
        <v>0</v>
      </c>
      <c r="O19" s="111">
        <f>SUM(O12,O14)</f>
        <v>0</v>
      </c>
      <c r="P19" s="111">
        <f>SUM(P12,P14)</f>
        <v>0</v>
      </c>
      <c r="Q19" s="111">
        <f>SUM(Q12,Q14)</f>
        <v>0</v>
      </c>
    </row>
    <row r="20" spans="1:17" ht="12.75" thickBot="1">
      <c r="A20" s="413" t="s">
        <v>122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5"/>
    </row>
    <row r="21" spans="1:17" ht="12.75" hidden="1" thickBot="1">
      <c r="A21" s="160" t="e">
        <f>#REF!+1</f>
        <v>#REF!</v>
      </c>
      <c r="B21" s="161"/>
      <c r="C21" s="162"/>
      <c r="D21" s="112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63"/>
      <c r="Q21" s="164"/>
    </row>
    <row r="22" spans="1:17" ht="12.75" hidden="1" thickBot="1">
      <c r="A22" s="160" t="e">
        <f aca="true" t="shared" si="4" ref="A22:A30">A21+1</f>
        <v>#REF!</v>
      </c>
      <c r="B22" s="161"/>
      <c r="C22" s="162"/>
      <c r="D22" s="112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63"/>
      <c r="Q22" s="164"/>
    </row>
    <row r="23" spans="1:17" ht="12.75" hidden="1" thickBot="1">
      <c r="A23" s="160" t="e">
        <f t="shared" si="4"/>
        <v>#REF!</v>
      </c>
      <c r="B23" s="161"/>
      <c r="C23" s="162"/>
      <c r="D23" s="112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63"/>
      <c r="Q23" s="164"/>
    </row>
    <row r="24" spans="1:17" ht="12.75" hidden="1" thickBot="1">
      <c r="A24" s="160" t="e">
        <f t="shared" si="4"/>
        <v>#REF!</v>
      </c>
      <c r="B24" s="161"/>
      <c r="C24" s="162"/>
      <c r="D24" s="112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63"/>
      <c r="Q24" s="164"/>
    </row>
    <row r="25" spans="1:17" ht="12.75" hidden="1" thickBot="1">
      <c r="A25" s="160" t="e">
        <f t="shared" si="4"/>
        <v>#REF!</v>
      </c>
      <c r="B25" s="161"/>
      <c r="C25" s="165"/>
      <c r="D25" s="112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63"/>
      <c r="Q25" s="164"/>
    </row>
    <row r="26" spans="1:17" ht="12.75" hidden="1" thickBot="1">
      <c r="A26" s="160" t="e">
        <f t="shared" si="4"/>
        <v>#REF!</v>
      </c>
      <c r="B26" s="161"/>
      <c r="C26" s="165"/>
      <c r="D26" s="112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63"/>
      <c r="Q26" s="164"/>
    </row>
    <row r="27" spans="1:17" ht="12.75" hidden="1" thickBot="1">
      <c r="A27" s="160" t="e">
        <f t="shared" si="4"/>
        <v>#REF!</v>
      </c>
      <c r="B27" s="166"/>
      <c r="C27" s="165"/>
      <c r="D27" s="112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63"/>
      <c r="Q27" s="164"/>
    </row>
    <row r="28" spans="1:17" ht="18.75" customHeight="1" hidden="1">
      <c r="A28" s="160" t="e">
        <f t="shared" si="4"/>
        <v>#REF!</v>
      </c>
      <c r="B28" s="166"/>
      <c r="C28" s="162"/>
      <c r="D28" s="112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63"/>
      <c r="Q28" s="164"/>
    </row>
    <row r="29" spans="1:17" ht="12.75" hidden="1" thickBot="1">
      <c r="A29" s="160" t="e">
        <f t="shared" si="4"/>
        <v>#REF!</v>
      </c>
      <c r="B29" s="166"/>
      <c r="C29" s="165"/>
      <c r="D29" s="112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63"/>
      <c r="Q29" s="164"/>
    </row>
    <row r="30" spans="1:17" ht="12.75" hidden="1" thickBot="1">
      <c r="A30" s="167" t="e">
        <f t="shared" si="4"/>
        <v>#REF!</v>
      </c>
      <c r="B30" s="168"/>
      <c r="C30" s="169"/>
      <c r="D30" s="17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2"/>
      <c r="Q30" s="173"/>
    </row>
    <row r="31" spans="1:17" ht="17.25" customHeight="1">
      <c r="A31" s="398">
        <v>1</v>
      </c>
      <c r="B31" s="396" t="s">
        <v>183</v>
      </c>
      <c r="C31" s="396" t="s">
        <v>182</v>
      </c>
      <c r="D31" s="123">
        <f>SUM(E31:N31)</f>
        <v>1409</v>
      </c>
      <c r="E31" s="124">
        <v>1409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3">
        <v>7</v>
      </c>
      <c r="P31" s="125"/>
      <c r="Q31" s="126">
        <f>D32-O31</f>
        <v>1219</v>
      </c>
    </row>
    <row r="32" spans="1:17" ht="12">
      <c r="A32" s="395"/>
      <c r="B32" s="392"/>
      <c r="C32" s="392"/>
      <c r="D32" s="118">
        <f>SUM(E32:N32)</f>
        <v>1226</v>
      </c>
      <c r="E32" s="113">
        <f aca="true" t="shared" si="5" ref="E32:K32">E31-ROUND(E31*0.13,0)</f>
        <v>1226</v>
      </c>
      <c r="F32" s="113">
        <f t="shared" si="5"/>
        <v>0</v>
      </c>
      <c r="G32" s="113">
        <f t="shared" si="5"/>
        <v>0</v>
      </c>
      <c r="H32" s="113">
        <f t="shared" si="5"/>
        <v>0</v>
      </c>
      <c r="I32" s="113">
        <f t="shared" si="5"/>
        <v>0</v>
      </c>
      <c r="J32" s="113">
        <f t="shared" si="5"/>
        <v>0</v>
      </c>
      <c r="K32" s="113">
        <f t="shared" si="5"/>
        <v>0</v>
      </c>
      <c r="L32" s="113"/>
      <c r="M32" s="113">
        <f>M31-ROUND(M31*0.13,0)</f>
        <v>0</v>
      </c>
      <c r="N32" s="113">
        <f>N31-ROUND(N31*0.13,0)</f>
        <v>0</v>
      </c>
      <c r="O32" s="118"/>
      <c r="P32" s="119"/>
      <c r="Q32" s="127"/>
    </row>
    <row r="33" spans="1:17" ht="17.25" customHeight="1">
      <c r="A33" s="395">
        <v>2</v>
      </c>
      <c r="B33" s="392" t="s">
        <v>185</v>
      </c>
      <c r="C33" s="392" t="s">
        <v>198</v>
      </c>
      <c r="D33" s="118">
        <f>SUM(E33:N33)</f>
        <v>5858.38</v>
      </c>
      <c r="E33" s="118">
        <v>5858.38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27">
        <f>D34-O33</f>
        <v>5096.38</v>
      </c>
    </row>
    <row r="34" spans="1:17" ht="168.75" customHeight="1">
      <c r="A34" s="395"/>
      <c r="B34" s="392"/>
      <c r="C34" s="392"/>
      <c r="D34" s="118">
        <f>SUM(E34:N34)</f>
        <v>5096.38</v>
      </c>
      <c r="E34" s="113">
        <f aca="true" t="shared" si="6" ref="E34:K34">E33-ROUND(E33*0.13,0)</f>
        <v>5096.38</v>
      </c>
      <c r="F34" s="113"/>
      <c r="G34" s="113">
        <f t="shared" si="6"/>
        <v>0</v>
      </c>
      <c r="H34" s="113">
        <f t="shared" si="6"/>
        <v>0</v>
      </c>
      <c r="I34" s="113">
        <f t="shared" si="6"/>
        <v>0</v>
      </c>
      <c r="J34" s="113">
        <f t="shared" si="6"/>
        <v>0</v>
      </c>
      <c r="K34" s="113">
        <f t="shared" si="6"/>
        <v>0</v>
      </c>
      <c r="L34" s="113"/>
      <c r="M34" s="113">
        <f>M33-ROUND(M33*0.13,0)</f>
        <v>0</v>
      </c>
      <c r="N34" s="113">
        <f>N33-ROUND(N33*0.13,0)</f>
        <v>0</v>
      </c>
      <c r="O34" s="118"/>
      <c r="P34" s="119"/>
      <c r="Q34" s="127"/>
    </row>
    <row r="35" spans="1:17" ht="23.25" customHeight="1">
      <c r="A35" s="395">
        <v>3</v>
      </c>
      <c r="B35" s="392" t="s">
        <v>186</v>
      </c>
      <c r="C35" s="392" t="s">
        <v>189</v>
      </c>
      <c r="D35" s="118">
        <f aca="true" t="shared" si="7" ref="D35:D44">SUM(E35:N35)</f>
        <v>28406.699999999997</v>
      </c>
      <c r="E35" s="113">
        <f>10821.6+8116.2</f>
        <v>18937.8</v>
      </c>
      <c r="F35" s="113"/>
      <c r="G35" s="113"/>
      <c r="H35" s="113">
        <f>5410.8+4058.1</f>
        <v>9468.9</v>
      </c>
      <c r="I35" s="113"/>
      <c r="J35" s="113"/>
      <c r="K35" s="113"/>
      <c r="L35" s="113"/>
      <c r="M35" s="113"/>
      <c r="N35" s="113"/>
      <c r="O35" s="118"/>
      <c r="P35" s="119"/>
      <c r="Q35" s="127">
        <f>D36-O35</f>
        <v>24713.699999999997</v>
      </c>
    </row>
    <row r="36" spans="1:17" ht="42.75" customHeight="1">
      <c r="A36" s="395"/>
      <c r="B36" s="392"/>
      <c r="C36" s="392"/>
      <c r="D36" s="118">
        <f t="shared" si="7"/>
        <v>24713.699999999997</v>
      </c>
      <c r="E36" s="113">
        <f aca="true" t="shared" si="8" ref="E36:K36">E35-ROUND(E35*0.13,0)</f>
        <v>16475.8</v>
      </c>
      <c r="F36" s="113">
        <f t="shared" si="8"/>
        <v>0</v>
      </c>
      <c r="G36" s="113">
        <f t="shared" si="8"/>
        <v>0</v>
      </c>
      <c r="H36" s="113">
        <f t="shared" si="8"/>
        <v>8237.9</v>
      </c>
      <c r="I36" s="113">
        <f t="shared" si="8"/>
        <v>0</v>
      </c>
      <c r="J36" s="113">
        <f t="shared" si="8"/>
        <v>0</v>
      </c>
      <c r="K36" s="113">
        <f t="shared" si="8"/>
        <v>0</v>
      </c>
      <c r="L36" s="113"/>
      <c r="M36" s="113">
        <f>M35-ROUND(M35*0.13,0)</f>
        <v>0</v>
      </c>
      <c r="N36" s="113">
        <f>N35-ROUND(N35*0.13,0)</f>
        <v>0</v>
      </c>
      <c r="O36" s="118"/>
      <c r="P36" s="119"/>
      <c r="Q36" s="127"/>
    </row>
    <row r="37" spans="1:17" ht="24" customHeight="1">
      <c r="A37" s="395">
        <v>4</v>
      </c>
      <c r="B37" s="392"/>
      <c r="C37" s="392" t="s">
        <v>187</v>
      </c>
      <c r="D37" s="118">
        <f t="shared" si="7"/>
        <v>22995.4</v>
      </c>
      <c r="E37" s="113">
        <f>10821.6+4509</f>
        <v>15330.6</v>
      </c>
      <c r="F37" s="113"/>
      <c r="G37" s="113"/>
      <c r="H37" s="113">
        <f>5410.8+2254</f>
        <v>7664.8</v>
      </c>
      <c r="I37" s="113"/>
      <c r="J37" s="113"/>
      <c r="K37" s="113"/>
      <c r="L37" s="113"/>
      <c r="M37" s="113"/>
      <c r="N37" s="113"/>
      <c r="O37" s="118"/>
      <c r="P37" s="119"/>
      <c r="Q37" s="127">
        <f>D38-O37</f>
        <v>20006.4</v>
      </c>
    </row>
    <row r="38" spans="1:17" ht="42.75" customHeight="1">
      <c r="A38" s="395"/>
      <c r="B38" s="392"/>
      <c r="C38" s="392"/>
      <c r="D38" s="118">
        <f t="shared" si="7"/>
        <v>20006.4</v>
      </c>
      <c r="E38" s="113">
        <f aca="true" t="shared" si="9" ref="E38:K38">E37-ROUND(E37*0.13,0)</f>
        <v>13337.6</v>
      </c>
      <c r="F38" s="113">
        <f t="shared" si="9"/>
        <v>0</v>
      </c>
      <c r="G38" s="113">
        <f t="shared" si="9"/>
        <v>0</v>
      </c>
      <c r="H38" s="113">
        <f t="shared" si="9"/>
        <v>6668.8</v>
      </c>
      <c r="I38" s="113">
        <f t="shared" si="9"/>
        <v>0</v>
      </c>
      <c r="J38" s="113">
        <f t="shared" si="9"/>
        <v>0</v>
      </c>
      <c r="K38" s="113">
        <f t="shared" si="9"/>
        <v>0</v>
      </c>
      <c r="L38" s="113"/>
      <c r="M38" s="113">
        <f>M37-ROUND(M37*0.13,0)</f>
        <v>0</v>
      </c>
      <c r="N38" s="113">
        <f>N37-ROUND(N37*0.13,0)</f>
        <v>0</v>
      </c>
      <c r="O38" s="118"/>
      <c r="P38" s="119"/>
      <c r="Q38" s="127"/>
    </row>
    <row r="39" spans="1:17" ht="24" customHeight="1">
      <c r="A39" s="395">
        <v>5</v>
      </c>
      <c r="B39" s="392"/>
      <c r="C39" s="392" t="s">
        <v>188</v>
      </c>
      <c r="D39" s="118">
        <f t="shared" si="7"/>
        <v>28406.699999999997</v>
      </c>
      <c r="E39" s="113">
        <f>10821.6+8116.2</f>
        <v>18937.8</v>
      </c>
      <c r="F39" s="113"/>
      <c r="G39" s="113"/>
      <c r="H39" s="113">
        <f>5410.8+4058.1</f>
        <v>9468.9</v>
      </c>
      <c r="I39" s="113"/>
      <c r="J39" s="113"/>
      <c r="K39" s="113"/>
      <c r="L39" s="113"/>
      <c r="M39" s="113"/>
      <c r="N39" s="113"/>
      <c r="O39" s="118"/>
      <c r="P39" s="119"/>
      <c r="Q39" s="127">
        <f>D40-O39</f>
        <v>24713.699999999997</v>
      </c>
    </row>
    <row r="40" spans="1:17" ht="42.75" customHeight="1">
      <c r="A40" s="395"/>
      <c r="B40" s="392"/>
      <c r="C40" s="392"/>
      <c r="D40" s="118">
        <f t="shared" si="7"/>
        <v>24713.699999999997</v>
      </c>
      <c r="E40" s="113">
        <f aca="true" t="shared" si="10" ref="E40:K40">E39-ROUND(E39*0.13,0)</f>
        <v>16475.8</v>
      </c>
      <c r="F40" s="113">
        <f t="shared" si="10"/>
        <v>0</v>
      </c>
      <c r="G40" s="113">
        <f t="shared" si="10"/>
        <v>0</v>
      </c>
      <c r="H40" s="113">
        <f t="shared" si="10"/>
        <v>8237.9</v>
      </c>
      <c r="I40" s="113">
        <f t="shared" si="10"/>
        <v>0</v>
      </c>
      <c r="J40" s="113">
        <f t="shared" si="10"/>
        <v>0</v>
      </c>
      <c r="K40" s="113">
        <f t="shared" si="10"/>
        <v>0</v>
      </c>
      <c r="L40" s="113"/>
      <c r="M40" s="113">
        <f>M39-ROUND(M39*0.13,0)</f>
        <v>0</v>
      </c>
      <c r="N40" s="113">
        <f>N39-ROUND(N39*0.13,0)</f>
        <v>0</v>
      </c>
      <c r="O40" s="118"/>
      <c r="P40" s="119"/>
      <c r="Q40" s="127"/>
    </row>
    <row r="41" spans="1:17" ht="12">
      <c r="A41" s="395">
        <v>6</v>
      </c>
      <c r="B41" s="392" t="s">
        <v>190</v>
      </c>
      <c r="C41" s="392" t="s">
        <v>191</v>
      </c>
      <c r="D41" s="118">
        <f>SUM(E41:N41)</f>
        <v>18071.75</v>
      </c>
      <c r="E41" s="113">
        <f>4050+3037</f>
        <v>7087</v>
      </c>
      <c r="F41" s="113">
        <f>1620+1215</f>
        <v>2835</v>
      </c>
      <c r="G41" s="113"/>
      <c r="H41" s="113">
        <f>3442.5+2581</f>
        <v>6023.5</v>
      </c>
      <c r="I41" s="113"/>
      <c r="J41" s="113"/>
      <c r="K41" s="113">
        <f>1215+911.25</f>
        <v>2126.25</v>
      </c>
      <c r="L41" s="113"/>
      <c r="M41" s="113"/>
      <c r="N41" s="113"/>
      <c r="O41" s="118"/>
      <c r="P41" s="119"/>
      <c r="Q41" s="127">
        <f>D42-O41</f>
        <v>15722.75</v>
      </c>
    </row>
    <row r="42" spans="1:17" ht="12">
      <c r="A42" s="395"/>
      <c r="B42" s="392"/>
      <c r="C42" s="392"/>
      <c r="D42" s="118">
        <f>SUM(E42:N42)</f>
        <v>15722.75</v>
      </c>
      <c r="E42" s="113">
        <f aca="true" t="shared" si="11" ref="E42:K42">E41-ROUND(E41*0.13,0)</f>
        <v>6166</v>
      </c>
      <c r="F42" s="113">
        <f t="shared" si="11"/>
        <v>2466</v>
      </c>
      <c r="G42" s="113">
        <f t="shared" si="11"/>
        <v>0</v>
      </c>
      <c r="H42" s="113">
        <f t="shared" si="11"/>
        <v>5240.5</v>
      </c>
      <c r="I42" s="113">
        <f t="shared" si="11"/>
        <v>0</v>
      </c>
      <c r="J42" s="113">
        <f t="shared" si="11"/>
        <v>0</v>
      </c>
      <c r="K42" s="113">
        <f t="shared" si="11"/>
        <v>1850.25</v>
      </c>
      <c r="L42" s="113"/>
      <c r="M42" s="113">
        <f>M41-ROUND(M41*0.13,0)</f>
        <v>0</v>
      </c>
      <c r="N42" s="113">
        <f>N41-ROUND(N41*0.13,0)</f>
        <v>0</v>
      </c>
      <c r="O42" s="118"/>
      <c r="P42" s="119"/>
      <c r="Q42" s="127"/>
    </row>
    <row r="43" spans="1:17" ht="12">
      <c r="A43" s="395">
        <v>7</v>
      </c>
      <c r="B43" s="392"/>
      <c r="C43" s="392" t="s">
        <v>192</v>
      </c>
      <c r="D43" s="118">
        <f t="shared" si="7"/>
        <v>18071.75</v>
      </c>
      <c r="E43" s="113">
        <f>4050+3037</f>
        <v>7087</v>
      </c>
      <c r="F43" s="113">
        <f>1620+1215</f>
        <v>2835</v>
      </c>
      <c r="G43" s="113"/>
      <c r="H43" s="113">
        <f>3442.5+2581</f>
        <v>6023.5</v>
      </c>
      <c r="I43" s="113"/>
      <c r="J43" s="113"/>
      <c r="K43" s="113">
        <f>1215+911.25</f>
        <v>2126.25</v>
      </c>
      <c r="L43" s="113"/>
      <c r="M43" s="113"/>
      <c r="N43" s="113"/>
      <c r="O43" s="118"/>
      <c r="P43" s="119"/>
      <c r="Q43" s="127">
        <f>D44-O43</f>
        <v>15722.75</v>
      </c>
    </row>
    <row r="44" spans="1:17" ht="12.75" thickBot="1">
      <c r="A44" s="397"/>
      <c r="B44" s="394"/>
      <c r="C44" s="394"/>
      <c r="D44" s="128">
        <f t="shared" si="7"/>
        <v>15722.75</v>
      </c>
      <c r="E44" s="129">
        <f aca="true" t="shared" si="12" ref="E44:K44">E43-ROUND(E43*0.13,0)</f>
        <v>6166</v>
      </c>
      <c r="F44" s="129">
        <f t="shared" si="12"/>
        <v>2466</v>
      </c>
      <c r="G44" s="129">
        <f t="shared" si="12"/>
        <v>0</v>
      </c>
      <c r="H44" s="129">
        <f t="shared" si="12"/>
        <v>5240.5</v>
      </c>
      <c r="I44" s="129">
        <f t="shared" si="12"/>
        <v>0</v>
      </c>
      <c r="J44" s="129">
        <f t="shared" si="12"/>
        <v>0</v>
      </c>
      <c r="K44" s="129">
        <f t="shared" si="12"/>
        <v>1850.25</v>
      </c>
      <c r="L44" s="129"/>
      <c r="M44" s="129">
        <f>M43-ROUND(M43*0.13,0)</f>
        <v>0</v>
      </c>
      <c r="N44" s="129">
        <f>N43-ROUND(N43*0.13,0)</f>
        <v>0</v>
      </c>
      <c r="O44" s="128"/>
      <c r="P44" s="130"/>
      <c r="Q44" s="131"/>
    </row>
    <row r="45" spans="1:17" ht="17.25" customHeight="1" thickBot="1">
      <c r="A45" s="399" t="s">
        <v>13</v>
      </c>
      <c r="B45" s="400"/>
      <c r="C45" s="147"/>
      <c r="D45" s="120">
        <f>SUM(D31,D33,D37,D35,D39,D41,D43)</f>
        <v>123219.68</v>
      </c>
      <c r="E45" s="120">
        <f aca="true" t="shared" si="13" ref="E45:N45">SUM(E31,E33,E37,E35,E39,E41,E43)</f>
        <v>74647.58</v>
      </c>
      <c r="F45" s="120">
        <f t="shared" si="13"/>
        <v>5670</v>
      </c>
      <c r="G45" s="120">
        <f t="shared" si="13"/>
        <v>0</v>
      </c>
      <c r="H45" s="120">
        <f t="shared" si="13"/>
        <v>38649.6</v>
      </c>
      <c r="I45" s="120">
        <f t="shared" si="13"/>
        <v>0</v>
      </c>
      <c r="J45" s="120">
        <f t="shared" si="13"/>
        <v>0</v>
      </c>
      <c r="K45" s="120">
        <f t="shared" si="13"/>
        <v>4252.5</v>
      </c>
      <c r="L45" s="120"/>
      <c r="M45" s="120">
        <f t="shared" si="13"/>
        <v>0</v>
      </c>
      <c r="N45" s="120">
        <f t="shared" si="13"/>
        <v>0</v>
      </c>
      <c r="O45" s="121">
        <f>SUM(O21:O44)</f>
        <v>7</v>
      </c>
      <c r="P45" s="121">
        <f>SUM(P21:P44)</f>
        <v>0</v>
      </c>
      <c r="Q45" s="120">
        <f>SUM(Q31:Q44)</f>
        <v>107194.68</v>
      </c>
    </row>
    <row r="46" spans="1:17" ht="12.75" thickBot="1">
      <c r="A46" s="387" t="s">
        <v>146</v>
      </c>
      <c r="B46" s="388"/>
      <c r="C46" s="148"/>
      <c r="D46" s="111">
        <f>SUM(D32,D34,D38,D36,D40,D42,D44)</f>
        <v>107201.68</v>
      </c>
      <c r="E46" s="111">
        <f aca="true" t="shared" si="14" ref="E46:N46">SUM(E32,E34,E38,E36,E40,E42,E44)</f>
        <v>64943.58</v>
      </c>
      <c r="F46" s="111">
        <f t="shared" si="14"/>
        <v>4932</v>
      </c>
      <c r="G46" s="111">
        <f t="shared" si="14"/>
        <v>0</v>
      </c>
      <c r="H46" s="111">
        <f t="shared" si="14"/>
        <v>33625.6</v>
      </c>
      <c r="I46" s="111">
        <f t="shared" si="14"/>
        <v>0</v>
      </c>
      <c r="J46" s="111">
        <f t="shared" si="14"/>
        <v>0</v>
      </c>
      <c r="K46" s="111">
        <f t="shared" si="14"/>
        <v>3700.5</v>
      </c>
      <c r="L46" s="111"/>
      <c r="M46" s="111">
        <f t="shared" si="14"/>
        <v>0</v>
      </c>
      <c r="N46" s="111">
        <f t="shared" si="14"/>
        <v>0</v>
      </c>
      <c r="O46" s="122"/>
      <c r="P46" s="122">
        <f>P45+P18</f>
        <v>0</v>
      </c>
      <c r="Q46" s="122"/>
    </row>
    <row r="47" spans="1:17" s="154" customFormat="1" ht="12.75" thickBot="1">
      <c r="A47" s="384" t="s">
        <v>137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6"/>
    </row>
    <row r="48" spans="1:17" ht="12.75" thickBot="1">
      <c r="A48" s="387" t="s">
        <v>121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88"/>
    </row>
    <row r="49" spans="1:17" s="175" customFormat="1" ht="63" customHeight="1" thickBot="1">
      <c r="A49" s="110">
        <v>1</v>
      </c>
      <c r="B49" s="308" t="s">
        <v>261</v>
      </c>
      <c r="C49" s="174" t="s">
        <v>259</v>
      </c>
      <c r="D49" s="112">
        <f aca="true" t="shared" si="15" ref="D49:D56">SUM(E49:N49)</f>
        <v>109.89</v>
      </c>
      <c r="E49" s="132"/>
      <c r="F49" s="133">
        <v>109.89</v>
      </c>
      <c r="G49" s="134"/>
      <c r="H49" s="135"/>
      <c r="I49" s="137"/>
      <c r="J49" s="137"/>
      <c r="K49" s="137"/>
      <c r="L49" s="137"/>
      <c r="M49" s="137"/>
      <c r="N49" s="137"/>
      <c r="O49" s="138"/>
      <c r="P49" s="138"/>
      <c r="Q49" s="139"/>
    </row>
    <row r="50" spans="1:17" s="175" customFormat="1" ht="76.5" customHeight="1" thickBot="1">
      <c r="A50" s="110">
        <v>2</v>
      </c>
      <c r="B50" s="309" t="s">
        <v>262</v>
      </c>
      <c r="C50" s="136" t="s">
        <v>260</v>
      </c>
      <c r="D50" s="112">
        <f t="shared" si="15"/>
        <v>855.81</v>
      </c>
      <c r="E50" s="132"/>
      <c r="F50" s="311">
        <v>855.81</v>
      </c>
      <c r="G50" s="134"/>
      <c r="H50" s="135"/>
      <c r="I50" s="137"/>
      <c r="J50" s="137"/>
      <c r="K50" s="137"/>
      <c r="L50" s="137"/>
      <c r="M50" s="137"/>
      <c r="N50" s="137"/>
      <c r="O50" s="138"/>
      <c r="P50" s="138"/>
      <c r="Q50" s="139"/>
    </row>
    <row r="51" spans="1:17" s="175" customFormat="1" ht="63" customHeight="1">
      <c r="A51" s="110"/>
      <c r="B51" s="309" t="s">
        <v>264</v>
      </c>
      <c r="C51" s="136" t="s">
        <v>263</v>
      </c>
      <c r="D51" s="112">
        <f t="shared" si="15"/>
        <v>3337.35</v>
      </c>
      <c r="E51" s="132"/>
      <c r="F51" s="133">
        <v>3337.35</v>
      </c>
      <c r="G51" s="134"/>
      <c r="H51" s="135"/>
      <c r="I51" s="137"/>
      <c r="J51" s="137"/>
      <c r="K51" s="137"/>
      <c r="L51" s="137"/>
      <c r="M51" s="137"/>
      <c r="N51" s="137"/>
      <c r="O51" s="138"/>
      <c r="P51" s="138"/>
      <c r="Q51" s="139"/>
    </row>
    <row r="52" spans="1:17" s="175" customFormat="1" ht="77.25" customHeight="1">
      <c r="A52" s="110"/>
      <c r="B52" s="309" t="s">
        <v>268</v>
      </c>
      <c r="C52" s="136" t="s">
        <v>267</v>
      </c>
      <c r="D52" s="112">
        <f t="shared" si="15"/>
        <v>2755.98</v>
      </c>
      <c r="E52" s="132"/>
      <c r="F52" s="133">
        <v>2755.98</v>
      </c>
      <c r="G52" s="134"/>
      <c r="H52" s="135"/>
      <c r="I52" s="137"/>
      <c r="J52" s="137"/>
      <c r="K52" s="137"/>
      <c r="L52" s="137"/>
      <c r="M52" s="137"/>
      <c r="N52" s="137"/>
      <c r="O52" s="138"/>
      <c r="P52" s="138"/>
      <c r="Q52" s="139"/>
    </row>
    <row r="53" spans="1:17" s="175" customFormat="1" ht="63" customHeight="1">
      <c r="A53" s="110"/>
      <c r="B53" s="309"/>
      <c r="C53" s="136"/>
      <c r="D53" s="112">
        <f t="shared" si="15"/>
        <v>0</v>
      </c>
      <c r="E53" s="132"/>
      <c r="F53" s="133"/>
      <c r="G53" s="134"/>
      <c r="H53" s="135"/>
      <c r="I53" s="137"/>
      <c r="J53" s="137"/>
      <c r="K53" s="137"/>
      <c r="L53" s="137"/>
      <c r="M53" s="137"/>
      <c r="N53" s="137"/>
      <c r="O53" s="138"/>
      <c r="P53" s="138"/>
      <c r="Q53" s="139"/>
    </row>
    <row r="54" spans="1:17" s="175" customFormat="1" ht="63" customHeight="1">
      <c r="A54" s="110"/>
      <c r="B54" s="309"/>
      <c r="C54" s="136"/>
      <c r="D54" s="112">
        <f t="shared" si="15"/>
        <v>0</v>
      </c>
      <c r="E54" s="132"/>
      <c r="F54" s="133"/>
      <c r="G54" s="134"/>
      <c r="H54" s="135"/>
      <c r="I54" s="137"/>
      <c r="J54" s="137"/>
      <c r="K54" s="137"/>
      <c r="L54" s="137"/>
      <c r="M54" s="137"/>
      <c r="N54" s="137"/>
      <c r="O54" s="138"/>
      <c r="P54" s="138"/>
      <c r="Q54" s="139"/>
    </row>
    <row r="55" spans="1:17" s="175" customFormat="1" ht="63" customHeight="1">
      <c r="A55" s="110"/>
      <c r="B55" s="309"/>
      <c r="C55" s="136"/>
      <c r="D55" s="112">
        <f t="shared" si="15"/>
        <v>0</v>
      </c>
      <c r="E55" s="132"/>
      <c r="F55" s="133"/>
      <c r="G55" s="134"/>
      <c r="H55" s="135"/>
      <c r="I55" s="137"/>
      <c r="J55" s="137"/>
      <c r="K55" s="137"/>
      <c r="L55" s="137"/>
      <c r="M55" s="137"/>
      <c r="N55" s="137"/>
      <c r="O55" s="138"/>
      <c r="P55" s="138"/>
      <c r="Q55" s="139"/>
    </row>
    <row r="56" spans="1:17" s="175" customFormat="1" ht="63" customHeight="1">
      <c r="A56" s="110"/>
      <c r="B56" s="309"/>
      <c r="C56" s="136"/>
      <c r="D56" s="112">
        <f t="shared" si="15"/>
        <v>0</v>
      </c>
      <c r="E56" s="132"/>
      <c r="F56" s="133"/>
      <c r="G56" s="134"/>
      <c r="H56" s="135"/>
      <c r="I56" s="137"/>
      <c r="J56" s="137"/>
      <c r="K56" s="137"/>
      <c r="L56" s="137"/>
      <c r="M56" s="137"/>
      <c r="N56" s="137"/>
      <c r="O56" s="138"/>
      <c r="P56" s="138"/>
      <c r="Q56" s="139"/>
    </row>
    <row r="57" spans="1:17" s="175" customFormat="1" ht="63" customHeight="1">
      <c r="A57" s="110"/>
      <c r="B57" s="309"/>
      <c r="C57" s="136"/>
      <c r="D57" s="112"/>
      <c r="E57" s="132"/>
      <c r="F57" s="133"/>
      <c r="G57" s="134"/>
      <c r="H57" s="135"/>
      <c r="I57" s="137"/>
      <c r="J57" s="137"/>
      <c r="K57" s="137"/>
      <c r="L57" s="137"/>
      <c r="M57" s="137"/>
      <c r="N57" s="137"/>
      <c r="O57" s="138"/>
      <c r="P57" s="138"/>
      <c r="Q57" s="139"/>
    </row>
    <row r="58" spans="1:17" s="175" customFormat="1" ht="63" customHeight="1">
      <c r="A58" s="110"/>
      <c r="B58" s="309"/>
      <c r="C58" s="136"/>
      <c r="D58" s="112"/>
      <c r="E58" s="132"/>
      <c r="F58" s="133"/>
      <c r="G58" s="134"/>
      <c r="H58" s="135"/>
      <c r="I58" s="137"/>
      <c r="J58" s="137"/>
      <c r="K58" s="137"/>
      <c r="L58" s="137"/>
      <c r="M58" s="137"/>
      <c r="N58" s="137"/>
      <c r="O58" s="138"/>
      <c r="P58" s="138"/>
      <c r="Q58" s="139"/>
    </row>
    <row r="59" spans="1:17" s="175" customFormat="1" ht="63" customHeight="1">
      <c r="A59" s="110"/>
      <c r="B59" s="309"/>
      <c r="C59" s="136"/>
      <c r="D59" s="112"/>
      <c r="E59" s="132"/>
      <c r="F59" s="133"/>
      <c r="G59" s="134"/>
      <c r="H59" s="135"/>
      <c r="I59" s="137"/>
      <c r="J59" s="137"/>
      <c r="K59" s="137"/>
      <c r="L59" s="137"/>
      <c r="M59" s="137"/>
      <c r="N59" s="137"/>
      <c r="O59" s="138"/>
      <c r="P59" s="138"/>
      <c r="Q59" s="139"/>
    </row>
    <row r="60" spans="1:17" s="175" customFormat="1" ht="63" customHeight="1">
      <c r="A60" s="110"/>
      <c r="B60" s="309"/>
      <c r="C60" s="136"/>
      <c r="D60" s="112"/>
      <c r="E60" s="132"/>
      <c r="F60" s="133"/>
      <c r="G60" s="134"/>
      <c r="H60" s="135"/>
      <c r="I60" s="137"/>
      <c r="J60" s="137"/>
      <c r="K60" s="137"/>
      <c r="L60" s="137"/>
      <c r="M60" s="137"/>
      <c r="N60" s="137"/>
      <c r="O60" s="138"/>
      <c r="P60" s="138"/>
      <c r="Q60" s="139"/>
    </row>
    <row r="61" spans="1:17" s="175" customFormat="1" ht="63" customHeight="1">
      <c r="A61" s="110"/>
      <c r="B61" s="309"/>
      <c r="C61" s="136"/>
      <c r="D61" s="112"/>
      <c r="E61" s="132"/>
      <c r="F61" s="133"/>
      <c r="G61" s="134"/>
      <c r="H61" s="135"/>
      <c r="I61" s="137"/>
      <c r="J61" s="137"/>
      <c r="K61" s="137"/>
      <c r="L61" s="137"/>
      <c r="M61" s="137"/>
      <c r="N61" s="137"/>
      <c r="O61" s="138"/>
      <c r="P61" s="138"/>
      <c r="Q61" s="139"/>
    </row>
    <row r="62" spans="1:17" s="175" customFormat="1" ht="63" customHeight="1">
      <c r="A62" s="110"/>
      <c r="B62" s="309"/>
      <c r="C62" s="136"/>
      <c r="D62" s="112"/>
      <c r="E62" s="132"/>
      <c r="F62" s="133"/>
      <c r="G62" s="134"/>
      <c r="H62" s="135"/>
      <c r="I62" s="137"/>
      <c r="J62" s="137"/>
      <c r="K62" s="137"/>
      <c r="L62" s="137"/>
      <c r="M62" s="137"/>
      <c r="N62" s="137"/>
      <c r="O62" s="138"/>
      <c r="P62" s="138"/>
      <c r="Q62" s="139"/>
    </row>
    <row r="63" spans="1:17" s="175" customFormat="1" ht="63" customHeight="1">
      <c r="A63" s="110"/>
      <c r="B63" s="309"/>
      <c r="C63" s="136"/>
      <c r="D63" s="112"/>
      <c r="E63" s="132"/>
      <c r="F63" s="133"/>
      <c r="G63" s="134"/>
      <c r="H63" s="135"/>
      <c r="I63" s="137"/>
      <c r="J63" s="137"/>
      <c r="K63" s="137"/>
      <c r="L63" s="137"/>
      <c r="M63" s="137"/>
      <c r="N63" s="137"/>
      <c r="O63" s="138"/>
      <c r="P63" s="138"/>
      <c r="Q63" s="139"/>
    </row>
    <row r="64" spans="1:17" s="175" customFormat="1" ht="63" customHeight="1">
      <c r="A64" s="110"/>
      <c r="B64" s="309"/>
      <c r="C64" s="136"/>
      <c r="D64" s="112"/>
      <c r="E64" s="132"/>
      <c r="F64" s="133"/>
      <c r="G64" s="134"/>
      <c r="H64" s="135"/>
      <c r="I64" s="137"/>
      <c r="J64" s="137"/>
      <c r="K64" s="137"/>
      <c r="L64" s="137"/>
      <c r="M64" s="137"/>
      <c r="N64" s="137"/>
      <c r="O64" s="138"/>
      <c r="P64" s="138"/>
      <c r="Q64" s="139"/>
    </row>
    <row r="65" spans="1:17" s="175" customFormat="1" ht="63" customHeight="1">
      <c r="A65" s="110"/>
      <c r="B65" s="309"/>
      <c r="C65" s="136"/>
      <c r="D65" s="112"/>
      <c r="E65" s="132"/>
      <c r="F65" s="133"/>
      <c r="G65" s="134"/>
      <c r="H65" s="135"/>
      <c r="I65" s="137"/>
      <c r="J65" s="137"/>
      <c r="K65" s="137"/>
      <c r="L65" s="137"/>
      <c r="M65" s="137"/>
      <c r="N65" s="137"/>
      <c r="O65" s="138"/>
      <c r="P65" s="138"/>
      <c r="Q65" s="139"/>
    </row>
    <row r="66" spans="1:17" s="175" customFormat="1" ht="63" customHeight="1">
      <c r="A66" s="110"/>
      <c r="B66" s="309"/>
      <c r="C66" s="136"/>
      <c r="D66" s="112"/>
      <c r="E66" s="132"/>
      <c r="F66" s="133"/>
      <c r="G66" s="134"/>
      <c r="H66" s="135"/>
      <c r="I66" s="137"/>
      <c r="J66" s="137"/>
      <c r="K66" s="137"/>
      <c r="L66" s="137"/>
      <c r="M66" s="137"/>
      <c r="N66" s="137"/>
      <c r="O66" s="138"/>
      <c r="P66" s="138"/>
      <c r="Q66" s="139"/>
    </row>
    <row r="67" spans="1:17" s="175" customFormat="1" ht="63" customHeight="1">
      <c r="A67" s="110"/>
      <c r="B67" s="309"/>
      <c r="C67" s="136"/>
      <c r="D67" s="112"/>
      <c r="E67" s="132"/>
      <c r="F67" s="133"/>
      <c r="G67" s="134"/>
      <c r="H67" s="135"/>
      <c r="I67" s="137"/>
      <c r="J67" s="137"/>
      <c r="K67" s="137"/>
      <c r="L67" s="137"/>
      <c r="M67" s="137"/>
      <c r="N67" s="137"/>
      <c r="O67" s="138"/>
      <c r="P67" s="138"/>
      <c r="Q67" s="139"/>
    </row>
    <row r="68" spans="1:17" s="175" customFormat="1" ht="63" customHeight="1">
      <c r="A68" s="110"/>
      <c r="B68" s="309"/>
      <c r="C68" s="136"/>
      <c r="D68" s="112"/>
      <c r="E68" s="132"/>
      <c r="F68" s="133"/>
      <c r="G68" s="134"/>
      <c r="H68" s="135"/>
      <c r="I68" s="137"/>
      <c r="J68" s="137"/>
      <c r="K68" s="137"/>
      <c r="L68" s="137"/>
      <c r="M68" s="137"/>
      <c r="N68" s="137"/>
      <c r="O68" s="138"/>
      <c r="P68" s="138"/>
      <c r="Q68" s="139"/>
    </row>
    <row r="69" spans="1:17" s="175" customFormat="1" ht="63" customHeight="1">
      <c r="A69" s="110"/>
      <c r="B69" s="309"/>
      <c r="C69" s="136"/>
      <c r="D69" s="112"/>
      <c r="E69" s="132"/>
      <c r="F69" s="133"/>
      <c r="G69" s="134"/>
      <c r="H69" s="135"/>
      <c r="I69" s="137"/>
      <c r="J69" s="137"/>
      <c r="K69" s="137"/>
      <c r="L69" s="137"/>
      <c r="M69" s="137"/>
      <c r="N69" s="137"/>
      <c r="O69" s="138"/>
      <c r="P69" s="138"/>
      <c r="Q69" s="139"/>
    </row>
    <row r="70" spans="1:17" s="175" customFormat="1" ht="63" customHeight="1">
      <c r="A70" s="110"/>
      <c r="B70" s="309"/>
      <c r="C70" s="136"/>
      <c r="D70" s="112"/>
      <c r="E70" s="132"/>
      <c r="F70" s="133"/>
      <c r="G70" s="134"/>
      <c r="H70" s="135"/>
      <c r="I70" s="137"/>
      <c r="J70" s="137"/>
      <c r="K70" s="137"/>
      <c r="L70" s="137"/>
      <c r="M70" s="137"/>
      <c r="N70" s="137"/>
      <c r="O70" s="138"/>
      <c r="P70" s="138"/>
      <c r="Q70" s="139"/>
    </row>
    <row r="71" spans="1:17" s="175" customFormat="1" ht="63" customHeight="1">
      <c r="A71" s="110"/>
      <c r="B71" s="309"/>
      <c r="C71" s="136"/>
      <c r="D71" s="112"/>
      <c r="E71" s="132"/>
      <c r="F71" s="133"/>
      <c r="G71" s="134"/>
      <c r="H71" s="135"/>
      <c r="I71" s="137"/>
      <c r="J71" s="137"/>
      <c r="K71" s="137"/>
      <c r="L71" s="137"/>
      <c r="M71" s="137"/>
      <c r="N71" s="137"/>
      <c r="O71" s="138"/>
      <c r="P71" s="138"/>
      <c r="Q71" s="139"/>
    </row>
    <row r="72" spans="1:17" s="175" customFormat="1" ht="63" customHeight="1">
      <c r="A72" s="110"/>
      <c r="B72" s="309"/>
      <c r="C72" s="136"/>
      <c r="D72" s="112"/>
      <c r="E72" s="132"/>
      <c r="F72" s="133"/>
      <c r="G72" s="134"/>
      <c r="H72" s="135"/>
      <c r="I72" s="137"/>
      <c r="J72" s="137"/>
      <c r="K72" s="137"/>
      <c r="L72" s="137"/>
      <c r="M72" s="137"/>
      <c r="N72" s="137"/>
      <c r="O72" s="138"/>
      <c r="P72" s="138"/>
      <c r="Q72" s="139"/>
    </row>
    <row r="73" spans="1:17" s="175" customFormat="1" ht="63" customHeight="1">
      <c r="A73" s="110"/>
      <c r="B73" s="309"/>
      <c r="C73" s="136"/>
      <c r="D73" s="112"/>
      <c r="E73" s="132"/>
      <c r="F73" s="133"/>
      <c r="G73" s="134"/>
      <c r="H73" s="135"/>
      <c r="I73" s="137"/>
      <c r="J73" s="137"/>
      <c r="K73" s="137"/>
      <c r="L73" s="137"/>
      <c r="M73" s="137"/>
      <c r="N73" s="137"/>
      <c r="O73" s="138"/>
      <c r="P73" s="138"/>
      <c r="Q73" s="139"/>
    </row>
    <row r="74" spans="1:17" s="175" customFormat="1" ht="63" customHeight="1">
      <c r="A74" s="110"/>
      <c r="B74" s="309"/>
      <c r="C74" s="136"/>
      <c r="D74" s="112"/>
      <c r="E74" s="132"/>
      <c r="F74" s="133"/>
      <c r="G74" s="134"/>
      <c r="H74" s="135"/>
      <c r="I74" s="137"/>
      <c r="J74" s="137"/>
      <c r="K74" s="137"/>
      <c r="L74" s="137"/>
      <c r="M74" s="137"/>
      <c r="N74" s="137"/>
      <c r="O74" s="138"/>
      <c r="P74" s="138"/>
      <c r="Q74" s="139"/>
    </row>
    <row r="75" spans="1:17" s="175" customFormat="1" ht="63" customHeight="1">
      <c r="A75" s="110"/>
      <c r="B75" s="309"/>
      <c r="C75" s="136"/>
      <c r="D75" s="112"/>
      <c r="E75" s="132"/>
      <c r="F75" s="133"/>
      <c r="G75" s="134"/>
      <c r="H75" s="135"/>
      <c r="I75" s="137"/>
      <c r="J75" s="137"/>
      <c r="K75" s="137"/>
      <c r="L75" s="137"/>
      <c r="M75" s="137"/>
      <c r="N75" s="137"/>
      <c r="O75" s="138"/>
      <c r="P75" s="138"/>
      <c r="Q75" s="139"/>
    </row>
    <row r="76" spans="1:17" s="175" customFormat="1" ht="63" customHeight="1">
      <c r="A76" s="110"/>
      <c r="B76" s="309"/>
      <c r="C76" s="136"/>
      <c r="D76" s="112"/>
      <c r="E76" s="132"/>
      <c r="F76" s="133"/>
      <c r="G76" s="134"/>
      <c r="H76" s="135"/>
      <c r="I76" s="137"/>
      <c r="J76" s="137"/>
      <c r="K76" s="137"/>
      <c r="L76" s="137"/>
      <c r="M76" s="137"/>
      <c r="N76" s="137"/>
      <c r="O76" s="138"/>
      <c r="P76" s="138"/>
      <c r="Q76" s="139"/>
    </row>
    <row r="77" spans="1:17" s="175" customFormat="1" ht="63" customHeight="1">
      <c r="A77" s="110"/>
      <c r="B77" s="309"/>
      <c r="C77" s="136"/>
      <c r="D77" s="112"/>
      <c r="E77" s="132"/>
      <c r="F77" s="133"/>
      <c r="G77" s="134"/>
      <c r="H77" s="135"/>
      <c r="I77" s="137"/>
      <c r="J77" s="137"/>
      <c r="K77" s="137"/>
      <c r="L77" s="137"/>
      <c r="M77" s="137"/>
      <c r="N77" s="137"/>
      <c r="O77" s="138"/>
      <c r="P77" s="138"/>
      <c r="Q77" s="139"/>
    </row>
    <row r="78" spans="1:17" s="175" customFormat="1" ht="63" customHeight="1">
      <c r="A78" s="110"/>
      <c r="B78" s="309"/>
      <c r="C78" s="136"/>
      <c r="D78" s="112"/>
      <c r="E78" s="132"/>
      <c r="F78" s="133"/>
      <c r="G78" s="134"/>
      <c r="H78" s="135"/>
      <c r="I78" s="137"/>
      <c r="J78" s="137"/>
      <c r="K78" s="137"/>
      <c r="L78" s="137"/>
      <c r="M78" s="137"/>
      <c r="N78" s="137"/>
      <c r="O78" s="138"/>
      <c r="P78" s="138"/>
      <c r="Q78" s="139"/>
    </row>
    <row r="79" spans="1:17" s="175" customFormat="1" ht="63" customHeight="1">
      <c r="A79" s="110"/>
      <c r="B79" s="309"/>
      <c r="C79" s="136"/>
      <c r="D79" s="112"/>
      <c r="E79" s="132"/>
      <c r="F79" s="133"/>
      <c r="G79" s="134"/>
      <c r="H79" s="135"/>
      <c r="I79" s="137"/>
      <c r="J79" s="137"/>
      <c r="K79" s="137"/>
      <c r="L79" s="137"/>
      <c r="M79" s="137"/>
      <c r="N79" s="137"/>
      <c r="O79" s="138"/>
      <c r="P79" s="138"/>
      <c r="Q79" s="139"/>
    </row>
    <row r="80" spans="1:17" s="175" customFormat="1" ht="63" customHeight="1">
      <c r="A80" s="110"/>
      <c r="B80" s="309"/>
      <c r="C80" s="136"/>
      <c r="D80" s="112"/>
      <c r="E80" s="132"/>
      <c r="F80" s="133"/>
      <c r="G80" s="134"/>
      <c r="H80" s="135"/>
      <c r="I80" s="137"/>
      <c r="J80" s="137"/>
      <c r="K80" s="137"/>
      <c r="L80" s="137"/>
      <c r="M80" s="137"/>
      <c r="N80" s="137"/>
      <c r="O80" s="138"/>
      <c r="P80" s="138"/>
      <c r="Q80" s="139"/>
    </row>
    <row r="81" spans="1:17" s="175" customFormat="1" ht="63" customHeight="1">
      <c r="A81" s="110"/>
      <c r="B81" s="309"/>
      <c r="C81" s="136"/>
      <c r="D81" s="112"/>
      <c r="E81" s="132"/>
      <c r="F81" s="133"/>
      <c r="G81" s="134"/>
      <c r="H81" s="135"/>
      <c r="I81" s="137"/>
      <c r="J81" s="137"/>
      <c r="K81" s="137"/>
      <c r="L81" s="137"/>
      <c r="M81" s="137"/>
      <c r="N81" s="137"/>
      <c r="O81" s="138"/>
      <c r="P81" s="138"/>
      <c r="Q81" s="139"/>
    </row>
    <row r="82" spans="1:17" s="175" customFormat="1" ht="63" customHeight="1">
      <c r="A82" s="110"/>
      <c r="B82" s="309"/>
      <c r="C82" s="136"/>
      <c r="D82" s="112"/>
      <c r="E82" s="132"/>
      <c r="F82" s="133"/>
      <c r="G82" s="134"/>
      <c r="H82" s="135"/>
      <c r="I82" s="137"/>
      <c r="J82" s="137"/>
      <c r="K82" s="137"/>
      <c r="L82" s="137"/>
      <c r="M82" s="137"/>
      <c r="N82" s="137"/>
      <c r="O82" s="138"/>
      <c r="P82" s="138"/>
      <c r="Q82" s="139"/>
    </row>
    <row r="83" spans="1:17" s="175" customFormat="1" ht="63" customHeight="1">
      <c r="A83" s="110"/>
      <c r="B83" s="309"/>
      <c r="C83" s="136"/>
      <c r="D83" s="112"/>
      <c r="E83" s="132"/>
      <c r="F83" s="133"/>
      <c r="G83" s="134"/>
      <c r="H83" s="135"/>
      <c r="I83" s="137"/>
      <c r="J83" s="137"/>
      <c r="K83" s="137"/>
      <c r="L83" s="137"/>
      <c r="M83" s="137"/>
      <c r="N83" s="137"/>
      <c r="O83" s="138"/>
      <c r="P83" s="138"/>
      <c r="Q83" s="139"/>
    </row>
    <row r="84" spans="1:17" s="175" customFormat="1" ht="63" customHeight="1">
      <c r="A84" s="110"/>
      <c r="B84" s="309"/>
      <c r="C84" s="136"/>
      <c r="D84" s="112"/>
      <c r="E84" s="132"/>
      <c r="F84" s="133"/>
      <c r="G84" s="134"/>
      <c r="H84" s="135"/>
      <c r="I84" s="137"/>
      <c r="J84" s="137"/>
      <c r="K84" s="137"/>
      <c r="L84" s="137"/>
      <c r="M84" s="137"/>
      <c r="N84" s="137"/>
      <c r="O84" s="138"/>
      <c r="P84" s="138"/>
      <c r="Q84" s="139"/>
    </row>
    <row r="85" spans="1:17" s="175" customFormat="1" ht="63" customHeight="1">
      <c r="A85" s="110"/>
      <c r="B85" s="309"/>
      <c r="C85" s="136"/>
      <c r="D85" s="112"/>
      <c r="E85" s="132"/>
      <c r="F85" s="133"/>
      <c r="G85" s="134"/>
      <c r="H85" s="135"/>
      <c r="I85" s="137"/>
      <c r="J85" s="137"/>
      <c r="K85" s="137"/>
      <c r="L85" s="137"/>
      <c r="M85" s="137"/>
      <c r="N85" s="137"/>
      <c r="O85" s="138"/>
      <c r="P85" s="138"/>
      <c r="Q85" s="139"/>
    </row>
    <row r="86" spans="1:17" s="175" customFormat="1" ht="63" customHeight="1">
      <c r="A86" s="110"/>
      <c r="B86" s="309"/>
      <c r="C86" s="136"/>
      <c r="D86" s="112"/>
      <c r="E86" s="132"/>
      <c r="F86" s="133"/>
      <c r="G86" s="134"/>
      <c r="H86" s="135"/>
      <c r="I86" s="137"/>
      <c r="J86" s="137"/>
      <c r="K86" s="137"/>
      <c r="L86" s="137"/>
      <c r="M86" s="137"/>
      <c r="N86" s="137"/>
      <c r="O86" s="138"/>
      <c r="P86" s="138"/>
      <c r="Q86" s="139"/>
    </row>
    <row r="87" spans="1:17" s="175" customFormat="1" ht="63" customHeight="1">
      <c r="A87" s="110"/>
      <c r="B87" s="309"/>
      <c r="C87" s="136"/>
      <c r="D87" s="112"/>
      <c r="E87" s="132"/>
      <c r="F87" s="133"/>
      <c r="G87" s="134"/>
      <c r="H87" s="135"/>
      <c r="I87" s="137"/>
      <c r="J87" s="137"/>
      <c r="K87" s="137"/>
      <c r="L87" s="137"/>
      <c r="M87" s="137"/>
      <c r="N87" s="137"/>
      <c r="O87" s="138"/>
      <c r="P87" s="138"/>
      <c r="Q87" s="139"/>
    </row>
    <row r="88" spans="1:17" s="175" customFormat="1" ht="63" customHeight="1">
      <c r="A88" s="110"/>
      <c r="B88" s="309"/>
      <c r="C88" s="136"/>
      <c r="D88" s="112"/>
      <c r="E88" s="132"/>
      <c r="F88" s="133"/>
      <c r="G88" s="134"/>
      <c r="H88" s="135"/>
      <c r="I88" s="137"/>
      <c r="J88" s="137"/>
      <c r="K88" s="137"/>
      <c r="L88" s="137"/>
      <c r="M88" s="137"/>
      <c r="N88" s="137"/>
      <c r="O88" s="138"/>
      <c r="P88" s="138"/>
      <c r="Q88" s="139"/>
    </row>
    <row r="89" spans="1:17" s="175" customFormat="1" ht="63" customHeight="1">
      <c r="A89" s="110"/>
      <c r="B89" s="309"/>
      <c r="C89" s="136"/>
      <c r="D89" s="112"/>
      <c r="E89" s="132"/>
      <c r="F89" s="133"/>
      <c r="G89" s="134"/>
      <c r="H89" s="135"/>
      <c r="I89" s="137"/>
      <c r="J89" s="137"/>
      <c r="K89" s="137"/>
      <c r="L89" s="137"/>
      <c r="M89" s="137"/>
      <c r="N89" s="137"/>
      <c r="O89" s="138"/>
      <c r="P89" s="138"/>
      <c r="Q89" s="139"/>
    </row>
    <row r="90" spans="1:17" s="175" customFormat="1" ht="63" customHeight="1">
      <c r="A90" s="110"/>
      <c r="B90" s="309"/>
      <c r="C90" s="136"/>
      <c r="D90" s="112"/>
      <c r="E90" s="132"/>
      <c r="F90" s="133"/>
      <c r="G90" s="134"/>
      <c r="H90" s="135"/>
      <c r="I90" s="137"/>
      <c r="J90" s="137"/>
      <c r="K90" s="137"/>
      <c r="L90" s="137"/>
      <c r="M90" s="137"/>
      <c r="N90" s="137"/>
      <c r="O90" s="138"/>
      <c r="P90" s="138"/>
      <c r="Q90" s="139"/>
    </row>
    <row r="91" spans="1:17" s="175" customFormat="1" ht="63" customHeight="1">
      <c r="A91" s="110"/>
      <c r="B91" s="309"/>
      <c r="C91" s="136"/>
      <c r="D91" s="112"/>
      <c r="E91" s="132"/>
      <c r="F91" s="133"/>
      <c r="G91" s="134"/>
      <c r="H91" s="135"/>
      <c r="I91" s="137"/>
      <c r="J91" s="137"/>
      <c r="K91" s="137"/>
      <c r="L91" s="137"/>
      <c r="M91" s="137"/>
      <c r="N91" s="137"/>
      <c r="O91" s="138"/>
      <c r="P91" s="138"/>
      <c r="Q91" s="139"/>
    </row>
    <row r="92" spans="1:17" s="175" customFormat="1" ht="63" customHeight="1">
      <c r="A92" s="110"/>
      <c r="B92" s="309"/>
      <c r="C92" s="136"/>
      <c r="D92" s="112"/>
      <c r="E92" s="132"/>
      <c r="F92" s="133"/>
      <c r="G92" s="134"/>
      <c r="H92" s="135"/>
      <c r="I92" s="137"/>
      <c r="J92" s="137"/>
      <c r="K92" s="137"/>
      <c r="L92" s="137"/>
      <c r="M92" s="137"/>
      <c r="N92" s="137"/>
      <c r="O92" s="138"/>
      <c r="P92" s="138"/>
      <c r="Q92" s="139"/>
    </row>
    <row r="93" spans="1:17" s="175" customFormat="1" ht="63" customHeight="1">
      <c r="A93" s="110"/>
      <c r="B93" s="309"/>
      <c r="C93" s="136"/>
      <c r="D93" s="112"/>
      <c r="E93" s="132"/>
      <c r="F93" s="133"/>
      <c r="G93" s="134"/>
      <c r="H93" s="135"/>
      <c r="I93" s="137"/>
      <c r="J93" s="137"/>
      <c r="K93" s="137"/>
      <c r="L93" s="137"/>
      <c r="M93" s="137"/>
      <c r="N93" s="137"/>
      <c r="O93" s="138"/>
      <c r="P93" s="138"/>
      <c r="Q93" s="139"/>
    </row>
    <row r="94" spans="1:17" s="175" customFormat="1" ht="63" customHeight="1">
      <c r="A94" s="110"/>
      <c r="B94" s="309"/>
      <c r="C94" s="136"/>
      <c r="D94" s="112"/>
      <c r="E94" s="132"/>
      <c r="F94" s="133"/>
      <c r="G94" s="134"/>
      <c r="H94" s="135"/>
      <c r="I94" s="137"/>
      <c r="J94" s="137"/>
      <c r="K94" s="137"/>
      <c r="L94" s="137"/>
      <c r="M94" s="137"/>
      <c r="N94" s="137"/>
      <c r="O94" s="138"/>
      <c r="P94" s="138"/>
      <c r="Q94" s="139"/>
    </row>
    <row r="95" spans="1:17" s="175" customFormat="1" ht="50.25" customHeight="1">
      <c r="A95" s="110">
        <v>2</v>
      </c>
      <c r="B95" s="310" t="s">
        <v>193</v>
      </c>
      <c r="C95" s="176" t="s">
        <v>194</v>
      </c>
      <c r="D95" s="112">
        <f>SUM(E95:N95)</f>
        <v>38957.350000000006</v>
      </c>
      <c r="E95" s="132">
        <v>14334</v>
      </c>
      <c r="F95" s="140">
        <v>7638.600000000006</v>
      </c>
      <c r="G95" s="141">
        <v>8549</v>
      </c>
      <c r="H95" s="142">
        <v>3447.75</v>
      </c>
      <c r="I95" s="142"/>
      <c r="J95" s="142"/>
      <c r="K95" s="142"/>
      <c r="L95" s="142">
        <v>1928</v>
      </c>
      <c r="M95" s="142">
        <v>3060</v>
      </c>
      <c r="N95" s="142"/>
      <c r="O95" s="143"/>
      <c r="P95" s="143"/>
      <c r="Q95" s="144"/>
    </row>
    <row r="96" spans="1:17" s="175" customFormat="1" ht="25.5" customHeight="1" thickBot="1">
      <c r="A96" s="110">
        <v>1</v>
      </c>
      <c r="B96" s="156" t="s">
        <v>149</v>
      </c>
      <c r="C96" s="176" t="s">
        <v>184</v>
      </c>
      <c r="D96" s="112">
        <f>SUM(E96:N96)</f>
        <v>639</v>
      </c>
      <c r="E96" s="132">
        <v>639</v>
      </c>
      <c r="F96" s="140"/>
      <c r="G96" s="141"/>
      <c r="H96" s="142"/>
      <c r="I96" s="142"/>
      <c r="J96" s="142"/>
      <c r="K96" s="142"/>
      <c r="L96" s="142"/>
      <c r="M96" s="142"/>
      <c r="N96" s="142"/>
      <c r="O96" s="143"/>
      <c r="P96" s="143"/>
      <c r="Q96" s="144"/>
    </row>
    <row r="97" spans="1:17" ht="12.75" thickBot="1">
      <c r="A97" s="389" t="s">
        <v>134</v>
      </c>
      <c r="B97" s="390"/>
      <c r="C97" s="391"/>
      <c r="D97" s="145">
        <f aca="true" t="shared" si="16" ref="D97:K97">SUM(D49:D96)</f>
        <v>46655.380000000005</v>
      </c>
      <c r="E97" s="145">
        <f t="shared" si="16"/>
        <v>14973</v>
      </c>
      <c r="F97" s="145">
        <f t="shared" si="16"/>
        <v>14697.630000000006</v>
      </c>
      <c r="G97" s="145">
        <f t="shared" si="16"/>
        <v>8549</v>
      </c>
      <c r="H97" s="145">
        <f t="shared" si="16"/>
        <v>3447.75</v>
      </c>
      <c r="I97" s="145">
        <f t="shared" si="16"/>
        <v>0</v>
      </c>
      <c r="J97" s="145">
        <f t="shared" si="16"/>
        <v>0</v>
      </c>
      <c r="K97" s="145">
        <f t="shared" si="16"/>
        <v>0</v>
      </c>
      <c r="L97" s="145"/>
      <c r="M97" s="145">
        <f>SUM(M49:M96)</f>
        <v>3060</v>
      </c>
      <c r="N97" s="145">
        <f>SUM(N49:N96)</f>
        <v>0</v>
      </c>
      <c r="O97" s="145">
        <f>SUM(O49:O96)</f>
        <v>0</v>
      </c>
      <c r="P97" s="145"/>
      <c r="Q97" s="145">
        <f>SUM(Q49:Q96)</f>
        <v>0</v>
      </c>
    </row>
    <row r="98" spans="1:17" ht="12.75" thickBot="1">
      <c r="A98" s="177"/>
      <c r="B98" s="178"/>
      <c r="C98" s="179"/>
      <c r="D98" s="179">
        <f>SUM(F98:Q98)</f>
        <v>0</v>
      </c>
      <c r="E98" s="180"/>
      <c r="F98" s="181"/>
      <c r="G98" s="182"/>
      <c r="H98" s="183"/>
      <c r="I98" s="183"/>
      <c r="J98" s="183"/>
      <c r="K98" s="183"/>
      <c r="L98" s="183"/>
      <c r="M98" s="183"/>
      <c r="N98" s="183"/>
      <c r="O98" s="184"/>
      <c r="P98" s="184"/>
      <c r="Q98" s="183"/>
    </row>
    <row r="99" spans="1:17" ht="12.75" thickBot="1">
      <c r="A99" s="389" t="s">
        <v>135</v>
      </c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1"/>
    </row>
    <row r="100" spans="1:17" ht="12.75" thickBot="1">
      <c r="A100" s="177"/>
      <c r="B100" s="185"/>
      <c r="C100" s="186"/>
      <c r="D100" s="179"/>
      <c r="E100" s="187"/>
      <c r="F100" s="188"/>
      <c r="G100" s="188"/>
      <c r="H100" s="188"/>
      <c r="I100" s="188"/>
      <c r="J100" s="189"/>
      <c r="K100" s="189"/>
      <c r="L100" s="189"/>
      <c r="M100" s="189"/>
      <c r="N100" s="188"/>
      <c r="O100" s="188"/>
      <c r="P100" s="188"/>
      <c r="Q100" s="190"/>
    </row>
    <row r="101" spans="1:17" ht="12.75" hidden="1" thickBot="1">
      <c r="A101" s="191">
        <v>2</v>
      </c>
      <c r="B101" s="192"/>
      <c r="C101" s="193"/>
      <c r="D101" s="194"/>
      <c r="E101" s="195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96"/>
    </row>
    <row r="102" spans="1:17" ht="12.75" hidden="1" thickBot="1">
      <c r="A102" s="191">
        <v>3</v>
      </c>
      <c r="B102" s="192"/>
      <c r="C102" s="193"/>
      <c r="D102" s="194"/>
      <c r="E102" s="195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96"/>
    </row>
    <row r="103" spans="1:17" ht="12.75" hidden="1" thickBot="1">
      <c r="A103" s="191">
        <v>4</v>
      </c>
      <c r="B103" s="192"/>
      <c r="C103" s="193"/>
      <c r="D103" s="194"/>
      <c r="E103" s="195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96"/>
    </row>
    <row r="104" spans="1:17" ht="12.75" hidden="1" thickBot="1">
      <c r="A104" s="191">
        <v>5</v>
      </c>
      <c r="B104" s="192"/>
      <c r="C104" s="193"/>
      <c r="D104" s="194"/>
      <c r="E104" s="195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96"/>
    </row>
    <row r="105" spans="1:17" ht="12.75" hidden="1" thickBot="1">
      <c r="A105" s="191"/>
      <c r="B105" s="149"/>
      <c r="C105" s="194"/>
      <c r="D105" s="194"/>
      <c r="E105" s="195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96"/>
    </row>
    <row r="106" spans="1:17" ht="12.75" hidden="1" thickBot="1">
      <c r="A106" s="191"/>
      <c r="B106" s="149"/>
      <c r="C106" s="194"/>
      <c r="D106" s="194"/>
      <c r="E106" s="195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96"/>
    </row>
    <row r="107" spans="1:17" ht="12.75" hidden="1" thickBot="1">
      <c r="A107" s="191"/>
      <c r="B107" s="149"/>
      <c r="C107" s="194"/>
      <c r="D107" s="194"/>
      <c r="E107" s="195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96"/>
    </row>
    <row r="108" spans="1:17" ht="12.75" hidden="1" thickBot="1">
      <c r="A108" s="191"/>
      <c r="B108" s="149"/>
      <c r="C108" s="194"/>
      <c r="D108" s="194"/>
      <c r="E108" s="195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96"/>
    </row>
    <row r="109" spans="1:17" ht="12.75" hidden="1" thickBot="1">
      <c r="A109" s="191"/>
      <c r="B109" s="149"/>
      <c r="C109" s="194"/>
      <c r="D109" s="194"/>
      <c r="E109" s="195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96"/>
    </row>
    <row r="110" spans="1:17" ht="12.75" hidden="1" thickBot="1">
      <c r="A110" s="191"/>
      <c r="B110" s="149"/>
      <c r="C110" s="194"/>
      <c r="D110" s="194"/>
      <c r="E110" s="195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96"/>
    </row>
    <row r="111" spans="1:17" ht="12.75" hidden="1" thickBot="1">
      <c r="A111" s="191"/>
      <c r="B111" s="149"/>
      <c r="C111" s="194"/>
      <c r="D111" s="194"/>
      <c r="E111" s="195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96"/>
    </row>
    <row r="112" spans="1:17" ht="12.75" hidden="1" thickBot="1">
      <c r="A112" s="191"/>
      <c r="B112" s="149"/>
      <c r="C112" s="194"/>
      <c r="D112" s="194"/>
      <c r="E112" s="195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96"/>
    </row>
    <row r="113" spans="1:17" ht="12.75" hidden="1" thickBot="1">
      <c r="A113" s="191"/>
      <c r="B113" s="149"/>
      <c r="C113" s="194"/>
      <c r="D113" s="194"/>
      <c r="E113" s="195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96"/>
    </row>
    <row r="114" spans="1:17" ht="12.75" hidden="1" thickBot="1">
      <c r="A114" s="191"/>
      <c r="B114" s="149"/>
      <c r="C114" s="194"/>
      <c r="D114" s="194"/>
      <c r="E114" s="195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96"/>
    </row>
    <row r="115" spans="1:17" ht="12.75" hidden="1" thickBot="1">
      <c r="A115" s="191"/>
      <c r="B115" s="149"/>
      <c r="C115" s="194"/>
      <c r="D115" s="194"/>
      <c r="E115" s="195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96"/>
    </row>
    <row r="116" spans="1:17" ht="12.75" hidden="1" thickBot="1">
      <c r="A116" s="191"/>
      <c r="B116" s="149"/>
      <c r="C116" s="194"/>
      <c r="D116" s="194"/>
      <c r="E116" s="195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96"/>
    </row>
    <row r="117" spans="1:17" ht="12.75" hidden="1" thickBot="1">
      <c r="A117" s="191"/>
      <c r="B117" s="149"/>
      <c r="C117" s="194"/>
      <c r="D117" s="194"/>
      <c r="E117" s="195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96"/>
    </row>
    <row r="118" spans="1:17" ht="12.75" hidden="1" thickBot="1">
      <c r="A118" s="191"/>
      <c r="B118" s="149"/>
      <c r="C118" s="194"/>
      <c r="D118" s="194"/>
      <c r="E118" s="195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96"/>
    </row>
    <row r="119" spans="1:17" ht="12.75" hidden="1" thickBot="1">
      <c r="A119" s="191"/>
      <c r="B119" s="149"/>
      <c r="C119" s="194"/>
      <c r="D119" s="194"/>
      <c r="E119" s="195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96"/>
    </row>
    <row r="120" spans="1:17" ht="12.75" hidden="1" thickBot="1">
      <c r="A120" s="191"/>
      <c r="B120" s="149"/>
      <c r="C120" s="194"/>
      <c r="D120" s="194"/>
      <c r="E120" s="195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96"/>
    </row>
    <row r="121" spans="1:17" ht="12.75" hidden="1" thickBot="1">
      <c r="A121" s="191"/>
      <c r="B121" s="149"/>
      <c r="C121" s="194"/>
      <c r="D121" s="194"/>
      <c r="E121" s="195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96"/>
    </row>
    <row r="122" spans="1:17" ht="12.75" hidden="1" thickBot="1">
      <c r="A122" s="191"/>
      <c r="B122" s="149"/>
      <c r="C122" s="194"/>
      <c r="D122" s="194"/>
      <c r="E122" s="195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96"/>
    </row>
    <row r="123" spans="1:17" ht="12.75" hidden="1" thickBot="1">
      <c r="A123" s="191"/>
      <c r="B123" s="149"/>
      <c r="C123" s="194"/>
      <c r="D123" s="194"/>
      <c r="E123" s="195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96"/>
    </row>
    <row r="124" spans="1:17" ht="12.75" hidden="1" thickBot="1">
      <c r="A124" s="191"/>
      <c r="B124" s="149"/>
      <c r="C124" s="194"/>
      <c r="D124" s="194"/>
      <c r="E124" s="195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96"/>
    </row>
    <row r="125" spans="1:17" ht="12.75" hidden="1" thickBot="1">
      <c r="A125" s="191"/>
      <c r="B125" s="149"/>
      <c r="C125" s="194"/>
      <c r="D125" s="194"/>
      <c r="E125" s="195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96"/>
    </row>
    <row r="126" spans="1:17" ht="12.75" hidden="1" thickBot="1">
      <c r="A126" s="191"/>
      <c r="B126" s="149"/>
      <c r="C126" s="194"/>
      <c r="D126" s="194"/>
      <c r="E126" s="195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96"/>
    </row>
    <row r="127" spans="1:17" ht="12.75" hidden="1" thickBot="1">
      <c r="A127" s="191"/>
      <c r="B127" s="149"/>
      <c r="C127" s="194"/>
      <c r="D127" s="194"/>
      <c r="E127" s="195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96"/>
    </row>
    <row r="128" spans="1:17" ht="12.75" hidden="1" thickBot="1">
      <c r="A128" s="191"/>
      <c r="B128" s="149"/>
      <c r="C128" s="194"/>
      <c r="D128" s="194"/>
      <c r="E128" s="195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96"/>
    </row>
    <row r="129" spans="1:17" ht="12.75" hidden="1" thickBot="1">
      <c r="A129" s="191"/>
      <c r="B129" s="149"/>
      <c r="C129" s="194"/>
      <c r="D129" s="194"/>
      <c r="E129" s="195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96"/>
    </row>
    <row r="130" spans="1:17" ht="12.75" hidden="1" thickBot="1">
      <c r="A130" s="191"/>
      <c r="B130" s="149"/>
      <c r="C130" s="194"/>
      <c r="D130" s="194"/>
      <c r="E130" s="195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96"/>
    </row>
    <row r="131" spans="1:17" ht="12.75" hidden="1" thickBot="1">
      <c r="A131" s="191"/>
      <c r="B131" s="149"/>
      <c r="C131" s="194"/>
      <c r="D131" s="194"/>
      <c r="E131" s="195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96"/>
    </row>
    <row r="132" spans="1:17" ht="12.75" hidden="1" thickBot="1">
      <c r="A132" s="191"/>
      <c r="B132" s="149"/>
      <c r="C132" s="194"/>
      <c r="D132" s="194"/>
      <c r="E132" s="195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96"/>
    </row>
    <row r="133" spans="1:17" ht="12.75" hidden="1" thickBot="1">
      <c r="A133" s="191"/>
      <c r="B133" s="149"/>
      <c r="C133" s="194"/>
      <c r="D133" s="194"/>
      <c r="E133" s="195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96"/>
    </row>
    <row r="134" spans="1:17" ht="12.75" hidden="1" thickBot="1">
      <c r="A134" s="191"/>
      <c r="B134" s="149"/>
      <c r="C134" s="194"/>
      <c r="D134" s="194"/>
      <c r="E134" s="195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96"/>
    </row>
    <row r="135" spans="1:17" ht="12.75" hidden="1" thickBot="1">
      <c r="A135" s="191"/>
      <c r="B135" s="149"/>
      <c r="C135" s="194"/>
      <c r="D135" s="194"/>
      <c r="E135" s="195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96"/>
    </row>
    <row r="136" spans="1:17" ht="12.75" hidden="1" thickBot="1">
      <c r="A136" s="197"/>
      <c r="B136" s="150"/>
      <c r="C136" s="198"/>
      <c r="D136" s="198"/>
      <c r="E136" s="199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1"/>
    </row>
    <row r="137" spans="1:17" ht="17.25" customHeight="1" thickBot="1">
      <c r="A137" s="387" t="s">
        <v>13</v>
      </c>
      <c r="B137" s="393"/>
      <c r="C137" s="402"/>
      <c r="D137" s="151">
        <f>SUM(D98:D136)</f>
        <v>0</v>
      </c>
      <c r="E137" s="151">
        <f aca="true" t="shared" si="17" ref="E137:Q137">SUM(E98:E136)</f>
        <v>0</v>
      </c>
      <c r="F137" s="151">
        <f t="shared" si="17"/>
        <v>0</v>
      </c>
      <c r="G137" s="151"/>
      <c r="H137" s="151">
        <f t="shared" si="17"/>
        <v>0</v>
      </c>
      <c r="I137" s="151">
        <f t="shared" si="17"/>
        <v>0</v>
      </c>
      <c r="J137" s="151">
        <f t="shared" si="17"/>
        <v>0</v>
      </c>
      <c r="K137" s="151"/>
      <c r="L137" s="151"/>
      <c r="M137" s="151"/>
      <c r="N137" s="151">
        <f t="shared" si="17"/>
        <v>0</v>
      </c>
      <c r="O137" s="151"/>
      <c r="P137" s="151">
        <f t="shared" si="17"/>
        <v>0</v>
      </c>
      <c r="Q137" s="152">
        <f t="shared" si="17"/>
        <v>0</v>
      </c>
    </row>
    <row r="140" spans="4:10" ht="12">
      <c r="D140" s="403" t="s">
        <v>150</v>
      </c>
      <c r="E140" s="403"/>
      <c r="F140" s="403"/>
      <c r="G140" s="403"/>
      <c r="H140" s="403"/>
      <c r="I140" s="403"/>
      <c r="J140" s="403"/>
    </row>
    <row r="141" spans="4:10" ht="12">
      <c r="D141" s="403" t="s">
        <v>151</v>
      </c>
      <c r="E141" s="403"/>
      <c r="F141" s="403"/>
      <c r="G141" s="403"/>
      <c r="H141" s="403"/>
      <c r="I141" s="403"/>
      <c r="J141" s="403"/>
    </row>
    <row r="142" spans="4:10" ht="12">
      <c r="D142" s="403" t="s">
        <v>152</v>
      </c>
      <c r="E142" s="403"/>
      <c r="F142" s="403"/>
      <c r="G142" s="403"/>
      <c r="H142" s="403"/>
      <c r="I142" s="403"/>
      <c r="J142" s="403"/>
    </row>
    <row r="143" spans="4:10" ht="12">
      <c r="D143" s="404" t="s">
        <v>153</v>
      </c>
      <c r="E143" s="404"/>
      <c r="F143" s="404"/>
      <c r="G143" s="404"/>
      <c r="H143" s="404"/>
      <c r="I143" s="404"/>
      <c r="J143" s="153"/>
    </row>
    <row r="144" spans="4:10" ht="12">
      <c r="D144" s="153"/>
      <c r="E144" s="153"/>
      <c r="F144" s="153"/>
      <c r="G144" s="153"/>
      <c r="H144" s="153"/>
      <c r="I144" s="153"/>
      <c r="J144" s="153"/>
    </row>
    <row r="145" spans="4:10" ht="12">
      <c r="D145" s="403" t="s">
        <v>154</v>
      </c>
      <c r="E145" s="403"/>
      <c r="F145" s="403"/>
      <c r="G145" s="403"/>
      <c r="H145" s="403"/>
      <c r="I145" s="403"/>
      <c r="J145" s="403"/>
    </row>
    <row r="146" spans="4:10" ht="12">
      <c r="D146" s="403" t="s">
        <v>155</v>
      </c>
      <c r="E146" s="403"/>
      <c r="F146" s="403"/>
      <c r="G146" s="403"/>
      <c r="H146" s="403"/>
      <c r="I146" s="403"/>
      <c r="J146" s="403"/>
    </row>
    <row r="147" spans="4:10" ht="12">
      <c r="D147" s="403" t="s">
        <v>156</v>
      </c>
      <c r="E147" s="403"/>
      <c r="F147" s="403"/>
      <c r="G147" s="403"/>
      <c r="H147" s="403"/>
      <c r="I147" s="403"/>
      <c r="J147" s="403"/>
    </row>
    <row r="148" spans="4:10" ht="12">
      <c r="D148" s="404" t="s">
        <v>157</v>
      </c>
      <c r="E148" s="418"/>
      <c r="F148" s="418"/>
      <c r="G148" s="418"/>
      <c r="H148" s="418"/>
      <c r="I148" s="418"/>
      <c r="J148" s="153"/>
    </row>
    <row r="149" spans="4:10" ht="12">
      <c r="D149" s="401">
        <f ca="1">TODAY()</f>
        <v>40680</v>
      </c>
      <c r="E149" s="401"/>
      <c r="F149" s="401"/>
      <c r="G149" s="202"/>
      <c r="H149" s="202"/>
      <c r="I149" s="202"/>
      <c r="J149" s="202"/>
    </row>
  </sheetData>
  <sheetProtection/>
  <mergeCells count="57">
    <mergeCell ref="D7:D8"/>
    <mergeCell ref="C13:C14"/>
    <mergeCell ref="O7:O8"/>
    <mergeCell ref="B18:C18"/>
    <mergeCell ref="P7:P8"/>
    <mergeCell ref="B19:C19"/>
    <mergeCell ref="A9:Q9"/>
    <mergeCell ref="Q7:Q8"/>
    <mergeCell ref="A11:A12"/>
    <mergeCell ref="B11:B12"/>
    <mergeCell ref="A10:Q10"/>
    <mergeCell ref="E7:N7"/>
    <mergeCell ref="A7:A8"/>
    <mergeCell ref="B7:B8"/>
    <mergeCell ref="C7:C8"/>
    <mergeCell ref="D148:I148"/>
    <mergeCell ref="D147:J147"/>
    <mergeCell ref="B35:B40"/>
    <mergeCell ref="A41:A42"/>
    <mergeCell ref="B31:B32"/>
    <mergeCell ref="D140:J140"/>
    <mergeCell ref="A1:Q1"/>
    <mergeCell ref="A3:Q3"/>
    <mergeCell ref="A4:Q4"/>
    <mergeCell ref="A5:Q5"/>
    <mergeCell ref="C11:C12"/>
    <mergeCell ref="C33:C34"/>
    <mergeCell ref="A13:A14"/>
    <mergeCell ref="B13:B14"/>
    <mergeCell ref="A20:Q20"/>
    <mergeCell ref="A45:B45"/>
    <mergeCell ref="A39:A40"/>
    <mergeCell ref="C41:C42"/>
    <mergeCell ref="D149:F149"/>
    <mergeCell ref="A137:C137"/>
    <mergeCell ref="D142:J142"/>
    <mergeCell ref="D143:I143"/>
    <mergeCell ref="D145:J145"/>
    <mergeCell ref="D146:J146"/>
    <mergeCell ref="D141:J141"/>
    <mergeCell ref="A37:A38"/>
    <mergeCell ref="C31:C32"/>
    <mergeCell ref="A33:A34"/>
    <mergeCell ref="B33:B34"/>
    <mergeCell ref="B41:B44"/>
    <mergeCell ref="A43:A44"/>
    <mergeCell ref="A31:A32"/>
    <mergeCell ref="A47:Q47"/>
    <mergeCell ref="A46:B46"/>
    <mergeCell ref="A97:C97"/>
    <mergeCell ref="A99:Q99"/>
    <mergeCell ref="C37:C38"/>
    <mergeCell ref="C35:C36"/>
    <mergeCell ref="C39:C40"/>
    <mergeCell ref="A48:Q48"/>
    <mergeCell ref="C43:C44"/>
    <mergeCell ref="A35:A36"/>
  </mergeCells>
  <dataValidations count="1">
    <dataValidation allowBlank="1" showInputMessage="1" showErrorMessage="1" prompt="Ячейка заполняется автоматически" sqref="O45:P45 Q11:Q17 D137:Q137 Q21:Q44"/>
  </dataValidations>
  <printOptions horizontalCentered="1"/>
  <pageMargins left="0.1968503937007874" right="0.1968503937007874" top="0.984251968503937" bottom="0.3937007874015748" header="0.5118110236220472" footer="0.5118110236220472"/>
  <pageSetup fitToHeight="4" horizontalDpi="600" verticalDpi="600" orientation="landscape" paperSize="9" scale="79" r:id="rId1"/>
  <rowBreaks count="2" manualBreakCount="2">
    <brk id="19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showGridLines="0" showZeros="0" view="pageBreakPreview" zoomScale="75" zoomScaleSheetLayoutView="75" zoomScalePageLayoutView="0" workbookViewId="0" topLeftCell="A6">
      <selection activeCell="A29" sqref="A29"/>
    </sheetView>
  </sheetViews>
  <sheetFormatPr defaultColWidth="9.00390625" defaultRowHeight="12.75"/>
  <cols>
    <col min="1" max="1" width="41.25390625" style="3" customWidth="1"/>
    <col min="2" max="2" width="7.25390625" style="3" customWidth="1"/>
    <col min="3" max="3" width="15.75390625" style="3" customWidth="1"/>
    <col min="4" max="4" width="10.875" style="3" customWidth="1"/>
    <col min="5" max="5" width="11.875" style="3" customWidth="1"/>
    <col min="6" max="6" width="11.625" style="3" customWidth="1"/>
    <col min="7" max="16384" width="9.125" style="3" customWidth="1"/>
  </cols>
  <sheetData>
    <row r="1" spans="1:6" ht="12.75">
      <c r="A1" s="432" t="s">
        <v>200</v>
      </c>
      <c r="B1" s="432"/>
      <c r="C1" s="432"/>
      <c r="D1" s="432"/>
      <c r="E1" s="432"/>
      <c r="F1" s="432"/>
    </row>
    <row r="4" spans="1:6" ht="12.75">
      <c r="A4" s="433" t="s">
        <v>159</v>
      </c>
      <c r="B4" s="433"/>
      <c r="C4" s="433"/>
      <c r="D4" s="433"/>
      <c r="E4" s="433"/>
      <c r="F4" s="433"/>
    </row>
    <row r="5" spans="1:6" ht="12.75" customHeight="1">
      <c r="A5" s="434" t="s">
        <v>160</v>
      </c>
      <c r="B5" s="434"/>
      <c r="C5" s="434"/>
      <c r="D5" s="434"/>
      <c r="E5" s="434"/>
      <c r="F5" s="434"/>
    </row>
    <row r="7" ht="12.75">
      <c r="F7" s="3" t="s">
        <v>3</v>
      </c>
    </row>
    <row r="8" ht="13.5" thickBot="1"/>
    <row r="9" spans="1:6" s="8" customFormat="1" ht="65.25" customHeight="1" thickBot="1">
      <c r="A9" s="230" t="s">
        <v>5</v>
      </c>
      <c r="B9" s="205" t="s">
        <v>161</v>
      </c>
      <c r="C9" s="205" t="s">
        <v>6</v>
      </c>
      <c r="D9" s="205" t="s">
        <v>7</v>
      </c>
      <c r="E9" s="206" t="s">
        <v>59</v>
      </c>
      <c r="F9" s="206" t="s">
        <v>8</v>
      </c>
    </row>
    <row r="10" spans="1:6" s="9" customFormat="1" ht="12.75">
      <c r="A10" s="231" t="s">
        <v>9</v>
      </c>
      <c r="B10" s="211"/>
      <c r="C10" s="312"/>
      <c r="D10" s="312"/>
      <c r="E10" s="312"/>
      <c r="F10" s="313"/>
    </row>
    <row r="11" spans="1:6" s="9" customFormat="1" ht="12.75" hidden="1">
      <c r="A11" s="232" t="s">
        <v>10</v>
      </c>
      <c r="B11" s="74"/>
      <c r="C11" s="314"/>
      <c r="D11" s="314"/>
      <c r="E11" s="315"/>
      <c r="F11" s="316"/>
    </row>
    <row r="12" spans="1:6" s="9" customFormat="1" ht="12.75" hidden="1">
      <c r="A12" s="233"/>
      <c r="B12" s="207"/>
      <c r="C12" s="317"/>
      <c r="D12" s="317"/>
      <c r="E12" s="317"/>
      <c r="F12" s="318">
        <f aca="true" t="shared" si="0" ref="F12:F17">IF(C12-D12-E12&gt;=0,C12-D12-E12,0)</f>
        <v>0</v>
      </c>
    </row>
    <row r="13" spans="1:6" s="9" customFormat="1" ht="12.75" hidden="1">
      <c r="A13" s="233"/>
      <c r="B13" s="207"/>
      <c r="C13" s="317"/>
      <c r="D13" s="317"/>
      <c r="E13" s="317"/>
      <c r="F13" s="318">
        <f t="shared" si="0"/>
        <v>0</v>
      </c>
    </row>
    <row r="14" spans="1:6" s="9" customFormat="1" ht="12.75" hidden="1">
      <c r="A14" s="233"/>
      <c r="B14" s="207"/>
      <c r="C14" s="317"/>
      <c r="D14" s="317"/>
      <c r="E14" s="317"/>
      <c r="F14" s="318">
        <f t="shared" si="0"/>
        <v>0</v>
      </c>
    </row>
    <row r="15" spans="1:6" s="9" customFormat="1" ht="12.75" hidden="1">
      <c r="A15" s="233"/>
      <c r="B15" s="207"/>
      <c r="C15" s="317"/>
      <c r="D15" s="317"/>
      <c r="E15" s="317"/>
      <c r="F15" s="318">
        <f t="shared" si="0"/>
        <v>0</v>
      </c>
    </row>
    <row r="16" spans="1:6" s="9" customFormat="1" ht="12.75" hidden="1">
      <c r="A16" s="233"/>
      <c r="B16" s="207"/>
      <c r="C16" s="317"/>
      <c r="D16" s="317"/>
      <c r="E16" s="317"/>
      <c r="F16" s="318">
        <f t="shared" si="0"/>
        <v>0</v>
      </c>
    </row>
    <row r="17" spans="1:6" s="9" customFormat="1" ht="12.75" hidden="1">
      <c r="A17" s="234"/>
      <c r="B17" s="208"/>
      <c r="C17" s="319"/>
      <c r="D17" s="319"/>
      <c r="E17" s="319"/>
      <c r="F17" s="320">
        <f t="shared" si="0"/>
        <v>0</v>
      </c>
    </row>
    <row r="18" spans="1:6" s="9" customFormat="1" ht="13.5" hidden="1" thickBot="1">
      <c r="A18" s="214" t="s">
        <v>13</v>
      </c>
      <c r="B18" s="210"/>
      <c r="C18" s="321">
        <f>SUM(C12:C17)</f>
        <v>0</v>
      </c>
      <c r="D18" s="321">
        <f>SUM(D12:D17)</f>
        <v>0</v>
      </c>
      <c r="E18" s="321">
        <f>SUM(E12:E17)</f>
        <v>0</v>
      </c>
      <c r="F18" s="322">
        <f>SUM(F12:F17)</f>
        <v>0</v>
      </c>
    </row>
    <row r="19" spans="1:6" s="9" customFormat="1" ht="12.75" hidden="1">
      <c r="A19" s="235" t="s">
        <v>11</v>
      </c>
      <c r="B19" s="72"/>
      <c r="C19" s="317"/>
      <c r="D19" s="317"/>
      <c r="E19" s="323"/>
      <c r="F19" s="318"/>
    </row>
    <row r="20" spans="1:6" s="9" customFormat="1" ht="12.75" hidden="1">
      <c r="A20" s="233"/>
      <c r="B20" s="207"/>
      <c r="C20" s="317"/>
      <c r="D20" s="317"/>
      <c r="E20" s="317"/>
      <c r="F20" s="318">
        <f aca="true" t="shared" si="1" ref="F20:F25">IF(C20-D20-E20&gt;=0,C20-D20-E20,0)</f>
        <v>0</v>
      </c>
    </row>
    <row r="21" spans="1:6" s="9" customFormat="1" ht="12.75" hidden="1">
      <c r="A21" s="233"/>
      <c r="B21" s="207"/>
      <c r="C21" s="317"/>
      <c r="D21" s="317"/>
      <c r="E21" s="317"/>
      <c r="F21" s="318">
        <f t="shared" si="1"/>
        <v>0</v>
      </c>
    </row>
    <row r="22" spans="1:6" s="9" customFormat="1" ht="12.75" hidden="1">
      <c r="A22" s="233"/>
      <c r="B22" s="207"/>
      <c r="C22" s="317"/>
      <c r="D22" s="317"/>
      <c r="E22" s="317"/>
      <c r="F22" s="318">
        <f t="shared" si="1"/>
        <v>0</v>
      </c>
    </row>
    <row r="23" spans="1:6" s="9" customFormat="1" ht="12.75" hidden="1">
      <c r="A23" s="233"/>
      <c r="B23" s="207"/>
      <c r="C23" s="317"/>
      <c r="D23" s="317"/>
      <c r="E23" s="317"/>
      <c r="F23" s="318">
        <f t="shared" si="1"/>
        <v>0</v>
      </c>
    </row>
    <row r="24" spans="1:6" s="9" customFormat="1" ht="12.75" hidden="1">
      <c r="A24" s="233"/>
      <c r="B24" s="207"/>
      <c r="C24" s="317"/>
      <c r="D24" s="317"/>
      <c r="E24" s="317"/>
      <c r="F24" s="318">
        <f t="shared" si="1"/>
        <v>0</v>
      </c>
    </row>
    <row r="25" spans="1:6" s="9" customFormat="1" ht="12.75" hidden="1">
      <c r="A25" s="234"/>
      <c r="B25" s="208"/>
      <c r="C25" s="319"/>
      <c r="D25" s="319"/>
      <c r="E25" s="319"/>
      <c r="F25" s="320">
        <f t="shared" si="1"/>
        <v>0</v>
      </c>
    </row>
    <row r="26" spans="1:6" s="9" customFormat="1" ht="13.5" hidden="1" thickBot="1">
      <c r="A26" s="214" t="s">
        <v>13</v>
      </c>
      <c r="B26" s="210"/>
      <c r="C26" s="321">
        <f>SUM(C20:C25)</f>
        <v>0</v>
      </c>
      <c r="D26" s="321">
        <f>SUM(D20:D25)</f>
        <v>0</v>
      </c>
      <c r="E26" s="321">
        <f>SUM(E20:E25)</f>
        <v>0</v>
      </c>
      <c r="F26" s="322">
        <f>SUM(F20:F25)</f>
        <v>0</v>
      </c>
    </row>
    <row r="27" spans="1:6" s="9" customFormat="1" ht="12.75">
      <c r="A27" s="235" t="s">
        <v>12</v>
      </c>
      <c r="B27" s="72"/>
      <c r="C27" s="317"/>
      <c r="D27" s="317"/>
      <c r="E27" s="323"/>
      <c r="F27" s="318">
        <f aca="true" t="shared" si="2" ref="F27:F35">IF(C27-D27-E27&gt;=0,C27-D27-E27,0)</f>
        <v>0</v>
      </c>
    </row>
    <row r="28" spans="1:6" s="9" customFormat="1" ht="96" customHeight="1">
      <c r="A28" s="236" t="s">
        <v>270</v>
      </c>
      <c r="B28" s="207"/>
      <c r="C28" s="317">
        <v>268</v>
      </c>
      <c r="D28" s="317">
        <v>268</v>
      </c>
      <c r="E28" s="317"/>
      <c r="F28" s="318">
        <f t="shared" si="2"/>
        <v>0</v>
      </c>
    </row>
    <row r="29" spans="1:6" s="9" customFormat="1" ht="12.75">
      <c r="A29" s="237"/>
      <c r="B29" s="207"/>
      <c r="C29" s="317"/>
      <c r="D29" s="317"/>
      <c r="E29" s="317"/>
      <c r="F29" s="318">
        <f t="shared" si="2"/>
        <v>0</v>
      </c>
    </row>
    <row r="30" spans="1:6" s="9" customFormat="1" ht="52.5" customHeight="1">
      <c r="A30" s="218"/>
      <c r="B30" s="207"/>
      <c r="C30" s="317"/>
      <c r="D30" s="317"/>
      <c r="E30" s="317"/>
      <c r="F30" s="318">
        <f t="shared" si="2"/>
        <v>0</v>
      </c>
    </row>
    <row r="31" spans="1:6" s="9" customFormat="1" ht="40.5" customHeight="1">
      <c r="A31" s="218"/>
      <c r="B31" s="207"/>
      <c r="C31" s="317"/>
      <c r="D31" s="317"/>
      <c r="E31" s="317"/>
      <c r="F31" s="318">
        <f t="shared" si="2"/>
        <v>0</v>
      </c>
    </row>
    <row r="32" spans="1:6" s="9" customFormat="1" ht="12.75">
      <c r="A32" s="238"/>
      <c r="B32" s="207"/>
      <c r="C32" s="317"/>
      <c r="D32" s="317"/>
      <c r="E32" s="317"/>
      <c r="F32" s="318">
        <f t="shared" si="2"/>
        <v>0</v>
      </c>
    </row>
    <row r="33" spans="1:6" s="9" customFormat="1" ht="12.75">
      <c r="A33" s="238"/>
      <c r="B33" s="207"/>
      <c r="C33" s="314"/>
      <c r="D33" s="314"/>
      <c r="E33" s="314"/>
      <c r="F33" s="316">
        <f t="shared" si="2"/>
        <v>0</v>
      </c>
    </row>
    <row r="34" spans="1:6" s="9" customFormat="1" ht="13.5" thickBot="1">
      <c r="A34" s="239"/>
      <c r="B34" s="207"/>
      <c r="C34" s="314"/>
      <c r="D34" s="314"/>
      <c r="E34" s="314"/>
      <c r="F34" s="316">
        <f t="shared" si="2"/>
        <v>0</v>
      </c>
    </row>
    <row r="35" spans="1:6" s="9" customFormat="1" ht="13.5" hidden="1" thickBot="1">
      <c r="A35" s="234"/>
      <c r="B35" s="208"/>
      <c r="C35" s="319"/>
      <c r="D35" s="319"/>
      <c r="E35" s="319"/>
      <c r="F35" s="320">
        <f t="shared" si="2"/>
        <v>0</v>
      </c>
    </row>
    <row r="36" spans="1:6" s="9" customFormat="1" ht="13.5" thickBot="1">
      <c r="A36" s="214" t="s">
        <v>13</v>
      </c>
      <c r="B36" s="210"/>
      <c r="C36" s="321">
        <f>SUM(C28:C35)</f>
        <v>268</v>
      </c>
      <c r="D36" s="321">
        <f>SUM(D28:D35)</f>
        <v>268</v>
      </c>
      <c r="E36" s="321">
        <f>SUM(E28:E35)</f>
        <v>0</v>
      </c>
      <c r="F36" s="322">
        <f>SUM(F28:F35)</f>
        <v>0</v>
      </c>
    </row>
    <row r="37" spans="1:6" s="9" customFormat="1" ht="12.75">
      <c r="A37" s="240" t="s">
        <v>57</v>
      </c>
      <c r="B37" s="73"/>
      <c r="C37" s="319"/>
      <c r="D37" s="319"/>
      <c r="E37" s="324"/>
      <c r="F37" s="320"/>
    </row>
    <row r="38" spans="1:6" s="9" customFormat="1" ht="13.5" thickBot="1">
      <c r="A38" s="235" t="s">
        <v>58</v>
      </c>
      <c r="B38" s="73"/>
      <c r="C38" s="319"/>
      <c r="D38" s="319"/>
      <c r="E38" s="324"/>
      <c r="F38" s="320"/>
    </row>
    <row r="39" spans="1:6" s="9" customFormat="1" ht="12.75">
      <c r="A39" s="422" t="s">
        <v>269</v>
      </c>
      <c r="B39" s="207"/>
      <c r="C39" s="325">
        <v>4572.89</v>
      </c>
      <c r="D39" s="317"/>
      <c r="E39" s="317"/>
      <c r="F39" s="318">
        <f aca="true" t="shared" si="3" ref="F39:F44">IF(C39-D39-E39&gt;=0,C39-D39-E39,0)</f>
        <v>4572.89</v>
      </c>
    </row>
    <row r="40" spans="1:6" s="9" customFormat="1" ht="26.25" customHeight="1" thickBot="1">
      <c r="A40" s="412"/>
      <c r="B40" s="207"/>
      <c r="C40" s="317"/>
      <c r="D40" s="317"/>
      <c r="E40" s="317"/>
      <c r="F40" s="318">
        <f t="shared" si="3"/>
        <v>0</v>
      </c>
    </row>
    <row r="41" spans="1:6" s="9" customFormat="1" ht="13.5" hidden="1" thickBot="1">
      <c r="A41" s="233"/>
      <c r="B41" s="207"/>
      <c r="C41" s="317"/>
      <c r="D41" s="317"/>
      <c r="E41" s="317"/>
      <c r="F41" s="318">
        <f t="shared" si="3"/>
        <v>0</v>
      </c>
    </row>
    <row r="42" spans="1:6" s="9" customFormat="1" ht="13.5" hidden="1" thickBot="1">
      <c r="A42" s="233"/>
      <c r="B42" s="207"/>
      <c r="C42" s="317"/>
      <c r="D42" s="317"/>
      <c r="E42" s="317"/>
      <c r="F42" s="318">
        <f t="shared" si="3"/>
        <v>0</v>
      </c>
    </row>
    <row r="43" spans="1:6" s="9" customFormat="1" ht="13.5" hidden="1" thickBot="1">
      <c r="A43" s="233"/>
      <c r="B43" s="207"/>
      <c r="C43" s="317"/>
      <c r="D43" s="317"/>
      <c r="E43" s="317"/>
      <c r="F43" s="318">
        <f t="shared" si="3"/>
        <v>0</v>
      </c>
    </row>
    <row r="44" spans="1:6" s="9" customFormat="1" ht="13.5" hidden="1" thickBot="1">
      <c r="A44" s="234"/>
      <c r="B44" s="208"/>
      <c r="C44" s="319"/>
      <c r="D44" s="319"/>
      <c r="E44" s="319"/>
      <c r="F44" s="320">
        <f t="shared" si="3"/>
        <v>0</v>
      </c>
    </row>
    <row r="45" spans="1:6" s="9" customFormat="1" ht="13.5" thickBot="1">
      <c r="A45" s="214" t="s">
        <v>13</v>
      </c>
      <c r="B45" s="210"/>
      <c r="C45" s="321">
        <f>SUM(C39:C44)</f>
        <v>4572.89</v>
      </c>
      <c r="D45" s="321">
        <f>SUM(D39:D44)</f>
        <v>0</v>
      </c>
      <c r="E45" s="321">
        <f>SUM(E39:E44)</f>
        <v>0</v>
      </c>
      <c r="F45" s="322">
        <f>SUM(F39:F44)</f>
        <v>4572.89</v>
      </c>
    </row>
    <row r="46" spans="1:6" s="9" customFormat="1" ht="13.5" thickBot="1">
      <c r="A46" s="221" t="s">
        <v>55</v>
      </c>
      <c r="B46" s="222"/>
      <c r="C46" s="321"/>
      <c r="D46" s="321"/>
      <c r="E46" s="326"/>
      <c r="F46" s="322"/>
    </row>
    <row r="47" spans="1:6" s="9" customFormat="1" ht="12.75" hidden="1">
      <c r="A47" s="213"/>
      <c r="B47" s="72"/>
      <c r="C47" s="317"/>
      <c r="D47" s="317"/>
      <c r="E47" s="317"/>
      <c r="F47" s="318">
        <f aca="true" t="shared" si="4" ref="F47:F52">IF(C47-D47-E47&gt;=0,C47-D47-E47,0)</f>
        <v>0</v>
      </c>
    </row>
    <row r="48" spans="1:6" s="9" customFormat="1" ht="12.75">
      <c r="A48" s="217"/>
      <c r="B48" s="207"/>
      <c r="C48" s="317"/>
      <c r="D48" s="317"/>
      <c r="E48" s="317"/>
      <c r="F48" s="318">
        <f t="shared" si="4"/>
        <v>0</v>
      </c>
    </row>
    <row r="49" spans="1:6" s="9" customFormat="1" ht="12.75">
      <c r="A49" s="218"/>
      <c r="B49" s="207"/>
      <c r="C49" s="317"/>
      <c r="D49" s="317"/>
      <c r="E49" s="317"/>
      <c r="F49" s="318">
        <f t="shared" si="4"/>
        <v>0</v>
      </c>
    </row>
    <row r="50" spans="1:6" s="9" customFormat="1" ht="12.75">
      <c r="A50" s="218"/>
      <c r="B50" s="207"/>
      <c r="C50" s="317"/>
      <c r="D50" s="317"/>
      <c r="E50" s="317"/>
      <c r="F50" s="318">
        <f t="shared" si="4"/>
        <v>0</v>
      </c>
    </row>
    <row r="51" spans="1:6" s="9" customFormat="1" ht="12.75">
      <c r="A51" s="219"/>
      <c r="B51" s="208"/>
      <c r="C51" s="319"/>
      <c r="D51" s="319"/>
      <c r="E51" s="319"/>
      <c r="F51" s="320">
        <f t="shared" si="4"/>
        <v>0</v>
      </c>
    </row>
    <row r="52" spans="1:6" s="9" customFormat="1" ht="13.5" thickBot="1">
      <c r="A52" s="219"/>
      <c r="B52" s="208"/>
      <c r="C52" s="319"/>
      <c r="D52" s="319"/>
      <c r="E52" s="319"/>
      <c r="F52" s="320">
        <f t="shared" si="4"/>
        <v>0</v>
      </c>
    </row>
    <row r="53" spans="1:6" s="9" customFormat="1" ht="13.5" thickBot="1">
      <c r="A53" s="214" t="s">
        <v>13</v>
      </c>
      <c r="B53" s="210"/>
      <c r="C53" s="321">
        <f>SUM(C46:C52)</f>
        <v>0</v>
      </c>
      <c r="D53" s="321">
        <f>SUM(D46:D52)</f>
        <v>0</v>
      </c>
      <c r="E53" s="321">
        <f>SUM(E46:E52)</f>
        <v>0</v>
      </c>
      <c r="F53" s="322">
        <f>SUM(F46:F52)</f>
        <v>0</v>
      </c>
    </row>
    <row r="54" spans="1:6" s="9" customFormat="1" ht="13.5" thickBot="1">
      <c r="A54" s="214" t="s">
        <v>45</v>
      </c>
      <c r="B54" s="210"/>
      <c r="C54" s="321">
        <f>C53+C45+C36+C26+C18</f>
        <v>4840.89</v>
      </c>
      <c r="D54" s="321">
        <f>D53+D45+D36+D26+D18</f>
        <v>268</v>
      </c>
      <c r="E54" s="321">
        <f>E53+E45+E36+E26+E18</f>
        <v>0</v>
      </c>
      <c r="F54" s="322">
        <f>F53+F45+F36+F26+F18</f>
        <v>4572.89</v>
      </c>
    </row>
    <row r="55" spans="1:6" s="9" customFormat="1" ht="25.5">
      <c r="A55" s="232" t="s">
        <v>14</v>
      </c>
      <c r="B55" s="74"/>
      <c r="C55" s="314"/>
      <c r="D55" s="314"/>
      <c r="E55" s="315"/>
      <c r="F55" s="316"/>
    </row>
    <row r="56" spans="1:6" s="9" customFormat="1" ht="41.25" customHeight="1" thickBot="1">
      <c r="A56" s="238"/>
      <c r="B56" s="207">
        <v>8</v>
      </c>
      <c r="C56" s="317"/>
      <c r="D56" s="317"/>
      <c r="E56" s="317"/>
      <c r="F56" s="318">
        <f aca="true" t="shared" si="5" ref="F56:F61">IF(C56-D56-E56&gt;=0,C56-D56-E56,0)</f>
        <v>0</v>
      </c>
    </row>
    <row r="57" spans="1:6" s="9" customFormat="1" ht="13.5" hidden="1" thickBot="1">
      <c r="A57" s="233"/>
      <c r="B57" s="207"/>
      <c r="C57" s="317"/>
      <c r="D57" s="317"/>
      <c r="E57" s="317"/>
      <c r="F57" s="318">
        <f t="shared" si="5"/>
        <v>0</v>
      </c>
    </row>
    <row r="58" spans="1:6" s="9" customFormat="1" ht="13.5" hidden="1" thickBot="1">
      <c r="A58" s="233"/>
      <c r="B58" s="207"/>
      <c r="C58" s="317"/>
      <c r="D58" s="317"/>
      <c r="E58" s="317"/>
      <c r="F58" s="318">
        <f t="shared" si="5"/>
        <v>0</v>
      </c>
    </row>
    <row r="59" spans="1:6" s="9" customFormat="1" ht="13.5" hidden="1" thickBot="1">
      <c r="A59" s="233"/>
      <c r="B59" s="207"/>
      <c r="C59" s="317"/>
      <c r="D59" s="317"/>
      <c r="E59" s="317"/>
      <c r="F59" s="318">
        <f t="shared" si="5"/>
        <v>0</v>
      </c>
    </row>
    <row r="60" spans="1:6" s="9" customFormat="1" ht="13.5" hidden="1" thickBot="1">
      <c r="A60" s="233"/>
      <c r="B60" s="207"/>
      <c r="C60" s="317"/>
      <c r="D60" s="317"/>
      <c r="E60" s="317"/>
      <c r="F60" s="318">
        <f t="shared" si="5"/>
        <v>0</v>
      </c>
    </row>
    <row r="61" spans="1:6" s="9" customFormat="1" ht="13.5" hidden="1" thickBot="1">
      <c r="A61" s="234"/>
      <c r="B61" s="208"/>
      <c r="C61" s="319"/>
      <c r="D61" s="319"/>
      <c r="E61" s="319"/>
      <c r="F61" s="320">
        <f t="shared" si="5"/>
        <v>0</v>
      </c>
    </row>
    <row r="62" spans="1:6" s="9" customFormat="1" ht="13.5" thickBot="1">
      <c r="A62" s="214" t="s">
        <v>13</v>
      </c>
      <c r="B62" s="210"/>
      <c r="C62" s="321">
        <f>SUM(C56:C61)</f>
        <v>0</v>
      </c>
      <c r="D62" s="321">
        <f>SUM(D56:D61)</f>
        <v>0</v>
      </c>
      <c r="E62" s="321">
        <f>SUM(E56:E61)</f>
        <v>0</v>
      </c>
      <c r="F62" s="322">
        <f>SUM(F56:F61)</f>
        <v>0</v>
      </c>
    </row>
    <row r="63" spans="1:6" s="9" customFormat="1" ht="38.25">
      <c r="A63" s="235" t="s">
        <v>15</v>
      </c>
      <c r="B63" s="72"/>
      <c r="C63" s="317"/>
      <c r="D63" s="317"/>
      <c r="E63" s="323"/>
      <c r="F63" s="318"/>
    </row>
    <row r="64" spans="1:6" s="9" customFormat="1" ht="38.25" customHeight="1" thickBot="1">
      <c r="A64" s="213"/>
      <c r="B64" s="207">
        <v>30</v>
      </c>
      <c r="C64" s="317"/>
      <c r="D64" s="317"/>
      <c r="E64" s="317"/>
      <c r="F64" s="318">
        <f aca="true" t="shared" si="6" ref="F64:F69">IF(C64-D64-E64&gt;=0,C64-D64-E64,0)</f>
        <v>0</v>
      </c>
    </row>
    <row r="65" spans="1:6" s="9" customFormat="1" ht="13.5" hidden="1" thickBot="1">
      <c r="A65" s="233"/>
      <c r="B65" s="207"/>
      <c r="C65" s="317"/>
      <c r="D65" s="317"/>
      <c r="E65" s="317"/>
      <c r="F65" s="318">
        <f t="shared" si="6"/>
        <v>0</v>
      </c>
    </row>
    <row r="66" spans="1:6" s="9" customFormat="1" ht="13.5" hidden="1" thickBot="1">
      <c r="A66" s="233"/>
      <c r="B66" s="207"/>
      <c r="C66" s="317"/>
      <c r="D66" s="317"/>
      <c r="E66" s="317"/>
      <c r="F66" s="318">
        <f t="shared" si="6"/>
        <v>0</v>
      </c>
    </row>
    <row r="67" spans="1:6" s="9" customFormat="1" ht="13.5" hidden="1" thickBot="1">
      <c r="A67" s="233"/>
      <c r="B67" s="207"/>
      <c r="C67" s="317"/>
      <c r="D67" s="317"/>
      <c r="E67" s="317"/>
      <c r="F67" s="318">
        <f t="shared" si="6"/>
        <v>0</v>
      </c>
    </row>
    <row r="68" spans="1:6" s="9" customFormat="1" ht="13.5" hidden="1" thickBot="1">
      <c r="A68" s="233"/>
      <c r="B68" s="207"/>
      <c r="C68" s="317"/>
      <c r="D68" s="317"/>
      <c r="E68" s="317"/>
      <c r="F68" s="318">
        <f t="shared" si="6"/>
        <v>0</v>
      </c>
    </row>
    <row r="69" spans="1:6" s="9" customFormat="1" ht="13.5" hidden="1" thickBot="1">
      <c r="A69" s="234"/>
      <c r="B69" s="208"/>
      <c r="C69" s="319"/>
      <c r="D69" s="319"/>
      <c r="E69" s="319"/>
      <c r="F69" s="320">
        <f t="shared" si="6"/>
        <v>0</v>
      </c>
    </row>
    <row r="70" spans="1:6" s="9" customFormat="1" ht="13.5" thickBot="1">
      <c r="A70" s="214" t="s">
        <v>13</v>
      </c>
      <c r="B70" s="210"/>
      <c r="C70" s="321">
        <f>SUM(C64:C69)</f>
        <v>0</v>
      </c>
      <c r="D70" s="321">
        <f>SUM(D64:D69)</f>
        <v>0</v>
      </c>
      <c r="E70" s="321">
        <f>SUM(E64:E69)</f>
        <v>0</v>
      </c>
      <c r="F70" s="322">
        <f>SUM(F64:F69)</f>
        <v>0</v>
      </c>
    </row>
    <row r="71" spans="1:6" s="9" customFormat="1" ht="38.25">
      <c r="A71" s="235" t="s">
        <v>16</v>
      </c>
      <c r="B71" s="72"/>
      <c r="C71" s="317"/>
      <c r="D71" s="317"/>
      <c r="E71" s="323"/>
      <c r="F71" s="318"/>
    </row>
    <row r="72" spans="1:6" s="9" customFormat="1" ht="14.25" customHeight="1">
      <c r="A72" s="241"/>
      <c r="B72" s="72"/>
      <c r="C72" s="317"/>
      <c r="D72" s="317"/>
      <c r="E72" s="323"/>
      <c r="F72" s="318"/>
    </row>
    <row r="73" spans="1:6" s="9" customFormat="1" ht="12.75">
      <c r="A73" s="241"/>
      <c r="B73" s="72"/>
      <c r="C73" s="317"/>
      <c r="D73" s="317"/>
      <c r="E73" s="323"/>
      <c r="F73" s="318"/>
    </row>
    <row r="74" spans="1:6" s="9" customFormat="1" ht="12.75">
      <c r="A74" s="241"/>
      <c r="B74" s="207"/>
      <c r="C74" s="317"/>
      <c r="D74" s="317"/>
      <c r="E74" s="323"/>
      <c r="F74" s="318"/>
    </row>
    <row r="75" spans="1:6" s="9" customFormat="1" ht="13.5" thickBot="1">
      <c r="A75" s="218"/>
      <c r="B75" s="207"/>
      <c r="C75" s="317"/>
      <c r="D75" s="317"/>
      <c r="E75" s="317"/>
      <c r="F75" s="318">
        <f aca="true" t="shared" si="7" ref="F75:F80">IF(C75-D75-E75&gt;=0,C75-D75-E75,0)</f>
        <v>0</v>
      </c>
    </row>
    <row r="76" spans="1:6" s="9" customFormat="1" ht="13.5" hidden="1" thickBot="1">
      <c r="A76" s="233"/>
      <c r="B76" s="207"/>
      <c r="C76" s="317"/>
      <c r="D76" s="317"/>
      <c r="E76" s="317"/>
      <c r="F76" s="318">
        <f t="shared" si="7"/>
        <v>0</v>
      </c>
    </row>
    <row r="77" spans="1:6" s="9" customFormat="1" ht="13.5" hidden="1" thickBot="1">
      <c r="A77" s="233"/>
      <c r="B77" s="207"/>
      <c r="C77" s="317"/>
      <c r="D77" s="317"/>
      <c r="E77" s="317"/>
      <c r="F77" s="318">
        <f t="shared" si="7"/>
        <v>0</v>
      </c>
    </row>
    <row r="78" spans="1:6" s="9" customFormat="1" ht="13.5" hidden="1" thickBot="1">
      <c r="A78" s="233"/>
      <c r="B78" s="207"/>
      <c r="C78" s="317"/>
      <c r="D78" s="317"/>
      <c r="E78" s="317"/>
      <c r="F78" s="318">
        <f t="shared" si="7"/>
        <v>0</v>
      </c>
    </row>
    <row r="79" spans="1:6" s="9" customFormat="1" ht="13.5" hidden="1" thickBot="1">
      <c r="A79" s="233"/>
      <c r="B79" s="207"/>
      <c r="C79" s="317"/>
      <c r="D79" s="317"/>
      <c r="E79" s="317"/>
      <c r="F79" s="318">
        <f t="shared" si="7"/>
        <v>0</v>
      </c>
    </row>
    <row r="80" spans="1:6" s="9" customFormat="1" ht="13.5" hidden="1" thickBot="1">
      <c r="A80" s="234"/>
      <c r="B80" s="208"/>
      <c r="C80" s="319"/>
      <c r="D80" s="319"/>
      <c r="E80" s="319"/>
      <c r="F80" s="320">
        <f t="shared" si="7"/>
        <v>0</v>
      </c>
    </row>
    <row r="81" spans="1:6" s="9" customFormat="1" ht="13.5" thickBot="1">
      <c r="A81" s="214" t="s">
        <v>13</v>
      </c>
      <c r="B81" s="210"/>
      <c r="C81" s="321">
        <f>SUM(C71:C80)</f>
        <v>0</v>
      </c>
      <c r="D81" s="321">
        <f>SUM(D71:D80)</f>
        <v>0</v>
      </c>
      <c r="E81" s="321">
        <f>SUM(E71:E80)</f>
        <v>0</v>
      </c>
      <c r="F81" s="322">
        <f>SUM(F71:F80)</f>
        <v>0</v>
      </c>
    </row>
    <row r="82" spans="1:6" s="9" customFormat="1" ht="13.5" hidden="1" thickBot="1">
      <c r="A82" s="425" t="s">
        <v>17</v>
      </c>
      <c r="B82" s="426"/>
      <c r="C82" s="317"/>
      <c r="D82" s="317"/>
      <c r="E82" s="323"/>
      <c r="F82" s="318"/>
    </row>
    <row r="83" spans="1:6" s="9" customFormat="1" ht="13.5" hidden="1" thickBot="1">
      <c r="A83" s="233"/>
      <c r="B83" s="207"/>
      <c r="C83" s="317"/>
      <c r="D83" s="317"/>
      <c r="E83" s="317"/>
      <c r="F83" s="318">
        <f aca="true" t="shared" si="8" ref="F83:F88">IF(C83-D83-E83&gt;=0,C83-D83-E83,0)</f>
        <v>0</v>
      </c>
    </row>
    <row r="84" spans="1:6" s="9" customFormat="1" ht="13.5" hidden="1" thickBot="1">
      <c r="A84" s="233"/>
      <c r="B84" s="207"/>
      <c r="C84" s="317"/>
      <c r="D84" s="317"/>
      <c r="E84" s="317"/>
      <c r="F84" s="318">
        <f t="shared" si="8"/>
        <v>0</v>
      </c>
    </row>
    <row r="85" spans="1:6" s="9" customFormat="1" ht="13.5" hidden="1" thickBot="1">
      <c r="A85" s="233"/>
      <c r="B85" s="207"/>
      <c r="C85" s="317"/>
      <c r="D85" s="317"/>
      <c r="E85" s="317"/>
      <c r="F85" s="318">
        <f t="shared" si="8"/>
        <v>0</v>
      </c>
    </row>
    <row r="86" spans="1:6" s="9" customFormat="1" ht="13.5" hidden="1" thickBot="1">
      <c r="A86" s="233"/>
      <c r="B86" s="207"/>
      <c r="C86" s="317"/>
      <c r="D86" s="317"/>
      <c r="E86" s="317"/>
      <c r="F86" s="318">
        <f t="shared" si="8"/>
        <v>0</v>
      </c>
    </row>
    <row r="87" spans="1:6" s="9" customFormat="1" ht="13.5" hidden="1" thickBot="1">
      <c r="A87" s="233"/>
      <c r="B87" s="207"/>
      <c r="C87" s="317"/>
      <c r="D87" s="317"/>
      <c r="E87" s="317"/>
      <c r="F87" s="318">
        <f t="shared" si="8"/>
        <v>0</v>
      </c>
    </row>
    <row r="88" spans="1:6" s="9" customFormat="1" ht="13.5" hidden="1" thickBot="1">
      <c r="A88" s="234"/>
      <c r="B88" s="208"/>
      <c r="C88" s="319"/>
      <c r="D88" s="319"/>
      <c r="E88" s="319"/>
      <c r="F88" s="320">
        <f t="shared" si="8"/>
        <v>0</v>
      </c>
    </row>
    <row r="89" spans="1:6" s="9" customFormat="1" ht="13.5" hidden="1" thickBot="1">
      <c r="A89" s="214" t="s">
        <v>13</v>
      </c>
      <c r="B89" s="210"/>
      <c r="C89" s="321">
        <f>SUM(C83:C88)</f>
        <v>0</v>
      </c>
      <c r="D89" s="321">
        <f>SUM(D83:D88)</f>
        <v>0</v>
      </c>
      <c r="E89" s="321">
        <f>SUM(E83:E88)</f>
        <v>0</v>
      </c>
      <c r="F89" s="322">
        <f>SUM(F83:F88)</f>
        <v>0</v>
      </c>
    </row>
    <row r="90" spans="1:6" s="9" customFormat="1" ht="13.5" hidden="1" thickBot="1">
      <c r="A90" s="240" t="s">
        <v>18</v>
      </c>
      <c r="B90" s="73"/>
      <c r="C90" s="319"/>
      <c r="D90" s="319"/>
      <c r="E90" s="324"/>
      <c r="F90" s="320"/>
    </row>
    <row r="91" spans="1:6" s="9" customFormat="1" ht="13.5" hidden="1" thickBot="1">
      <c r="A91" s="233"/>
      <c r="B91" s="207"/>
      <c r="C91" s="317"/>
      <c r="D91" s="317"/>
      <c r="E91" s="317"/>
      <c r="F91" s="318">
        <f aca="true" t="shared" si="9" ref="F91:F96">IF(C91-D91-E91&gt;=0,C91-D91-E91,0)</f>
        <v>0</v>
      </c>
    </row>
    <row r="92" spans="1:6" s="9" customFormat="1" ht="13.5" hidden="1" thickBot="1">
      <c r="A92" s="233"/>
      <c r="B92" s="207"/>
      <c r="C92" s="317"/>
      <c r="D92" s="317"/>
      <c r="E92" s="317"/>
      <c r="F92" s="318">
        <f t="shared" si="9"/>
        <v>0</v>
      </c>
    </row>
    <row r="93" spans="1:6" s="9" customFormat="1" ht="13.5" hidden="1" thickBot="1">
      <c r="A93" s="233"/>
      <c r="B93" s="207"/>
      <c r="C93" s="317"/>
      <c r="D93" s="317"/>
      <c r="E93" s="317"/>
      <c r="F93" s="318">
        <f t="shared" si="9"/>
        <v>0</v>
      </c>
    </row>
    <row r="94" spans="1:6" s="9" customFormat="1" ht="13.5" hidden="1" thickBot="1">
      <c r="A94" s="233"/>
      <c r="B94" s="207"/>
      <c r="C94" s="317"/>
      <c r="D94" s="317"/>
      <c r="E94" s="317"/>
      <c r="F94" s="318">
        <f t="shared" si="9"/>
        <v>0</v>
      </c>
    </row>
    <row r="95" spans="1:6" s="9" customFormat="1" ht="13.5" hidden="1" thickBot="1">
      <c r="A95" s="233"/>
      <c r="B95" s="207"/>
      <c r="C95" s="317"/>
      <c r="D95" s="317"/>
      <c r="E95" s="317"/>
      <c r="F95" s="318">
        <f t="shared" si="9"/>
        <v>0</v>
      </c>
    </row>
    <row r="96" spans="1:6" s="9" customFormat="1" ht="13.5" hidden="1" thickBot="1">
      <c r="A96" s="234"/>
      <c r="B96" s="208"/>
      <c r="C96" s="319"/>
      <c r="D96" s="319"/>
      <c r="E96" s="319"/>
      <c r="F96" s="320">
        <f t="shared" si="9"/>
        <v>0</v>
      </c>
    </row>
    <row r="97" spans="1:6" s="9" customFormat="1" ht="13.5" hidden="1" thickBot="1">
      <c r="A97" s="214" t="s">
        <v>13</v>
      </c>
      <c r="B97" s="210"/>
      <c r="C97" s="321">
        <f>SUM(C91:C96)</f>
        <v>0</v>
      </c>
      <c r="D97" s="321">
        <f>SUM(D91:D96)</f>
        <v>0</v>
      </c>
      <c r="E97" s="321">
        <f>SUM(E91:E96)</f>
        <v>0</v>
      </c>
      <c r="F97" s="322">
        <f>SUM(F91:F96)</f>
        <v>0</v>
      </c>
    </row>
    <row r="98" spans="1:6" s="9" customFormat="1" ht="13.5" thickBot="1">
      <c r="A98" s="214" t="s">
        <v>45</v>
      </c>
      <c r="B98" s="210"/>
      <c r="C98" s="321">
        <f>SUM(C62,C70,C81,C89,C97)</f>
        <v>0</v>
      </c>
      <c r="D98" s="321">
        <f>SUM(D62,D70,D81,D89,D97)</f>
        <v>0</v>
      </c>
      <c r="E98" s="321">
        <f>SUM(E62,E70,E81,E89,E97)</f>
        <v>0</v>
      </c>
      <c r="F98" s="322">
        <f>SUM(F62,F70,F81,F89,F97)</f>
        <v>0</v>
      </c>
    </row>
    <row r="99" spans="1:6" s="9" customFormat="1" ht="13.5" customHeight="1" thickBot="1">
      <c r="A99" s="229" t="s">
        <v>19</v>
      </c>
      <c r="B99" s="1"/>
      <c r="C99" s="321">
        <f>C97+C81+C70+C62+C53+C45+C36+C26+C18</f>
        <v>4840.89</v>
      </c>
      <c r="D99" s="321">
        <f>D97+D81+D70+D62+D53+D45+D36+D26+D18</f>
        <v>268</v>
      </c>
      <c r="E99" s="321">
        <f>E97+E81+E70+E62+E53+E45+E36+E26+E18</f>
        <v>0</v>
      </c>
      <c r="F99" s="322">
        <f>F97+F81+F70+F62+F53+F45+F36+F26+F18</f>
        <v>4572.89</v>
      </c>
    </row>
    <row r="100" spans="1:6" s="9" customFormat="1" ht="12.75">
      <c r="A100" s="242" t="s">
        <v>20</v>
      </c>
      <c r="B100" s="204"/>
      <c r="C100" s="314"/>
      <c r="D100" s="314"/>
      <c r="E100" s="315"/>
      <c r="F100" s="316"/>
    </row>
    <row r="101" spans="1:6" s="9" customFormat="1" ht="25.5">
      <c r="A101" s="235" t="s">
        <v>21</v>
      </c>
      <c r="B101" s="72"/>
      <c r="C101" s="314"/>
      <c r="D101" s="314"/>
      <c r="E101" s="315"/>
      <c r="F101" s="316"/>
    </row>
    <row r="102" spans="1:6" s="9" customFormat="1" ht="12.75">
      <c r="A102" s="243"/>
      <c r="B102" s="207"/>
      <c r="C102" s="317"/>
      <c r="D102" s="317"/>
      <c r="E102" s="317"/>
      <c r="F102" s="318">
        <f>IF(C102-D102-E102&gt;=0,C102-D102-E102,0)</f>
        <v>0</v>
      </c>
    </row>
    <row r="103" spans="1:6" s="9" customFormat="1" ht="12.75">
      <c r="A103" s="238"/>
      <c r="B103" s="207"/>
      <c r="C103" s="317"/>
      <c r="D103" s="317"/>
      <c r="E103" s="317"/>
      <c r="F103" s="318">
        <f>IF(C103-D103-E103&gt;=0,C103-D103-E103,0)</f>
        <v>0</v>
      </c>
    </row>
    <row r="104" spans="1:6" s="9" customFormat="1" ht="13.5" thickBot="1">
      <c r="A104" s="238"/>
      <c r="B104" s="207"/>
      <c r="C104" s="317"/>
      <c r="D104" s="317"/>
      <c r="E104" s="317"/>
      <c r="F104" s="318">
        <f>IF(C104-D104-E104&gt;=0,C104-D104-E104,0)</f>
        <v>0</v>
      </c>
    </row>
    <row r="105" spans="1:6" s="9" customFormat="1" ht="13.5" hidden="1" thickBot="1">
      <c r="A105" s="233"/>
      <c r="B105" s="207"/>
      <c r="C105" s="317"/>
      <c r="D105" s="317"/>
      <c r="E105" s="317"/>
      <c r="F105" s="318"/>
    </row>
    <row r="106" spans="1:6" s="9" customFormat="1" ht="13.5" hidden="1" thickBot="1">
      <c r="A106" s="233"/>
      <c r="B106" s="207"/>
      <c r="C106" s="317"/>
      <c r="D106" s="317"/>
      <c r="E106" s="317"/>
      <c r="F106" s="318"/>
    </row>
    <row r="107" spans="1:6" s="9" customFormat="1" ht="13.5" hidden="1" thickBot="1">
      <c r="A107" s="234"/>
      <c r="B107" s="208"/>
      <c r="C107" s="319"/>
      <c r="D107" s="319"/>
      <c r="E107" s="319"/>
      <c r="F107" s="320"/>
    </row>
    <row r="108" spans="1:6" s="9" customFormat="1" ht="13.5" thickBot="1">
      <c r="A108" s="214" t="s">
        <v>13</v>
      </c>
      <c r="B108" s="210"/>
      <c r="C108" s="321">
        <f>SUM(C102:C107)</f>
        <v>0</v>
      </c>
      <c r="D108" s="321">
        <f>SUM(D102:D107)</f>
        <v>0</v>
      </c>
      <c r="E108" s="321">
        <f>SUM(E102:E107)</f>
        <v>0</v>
      </c>
      <c r="F108" s="322">
        <f>SUM(F102:F107)</f>
        <v>0</v>
      </c>
    </row>
    <row r="109" spans="1:6" s="9" customFormat="1" ht="13.5" customHeight="1" hidden="1">
      <c r="A109" s="235" t="s">
        <v>22</v>
      </c>
      <c r="B109" s="72"/>
      <c r="C109" s="317"/>
      <c r="D109" s="317">
        <v>0</v>
      </c>
      <c r="E109" s="323"/>
      <c r="F109" s="318">
        <f>IF(C109-D109-E109&gt;=0,C109-D109-E109,0)</f>
        <v>0</v>
      </c>
    </row>
    <row r="110" spans="1:6" s="9" customFormat="1" ht="13.5" hidden="1" thickBot="1">
      <c r="A110" s="233"/>
      <c r="B110" s="207"/>
      <c r="C110" s="317"/>
      <c r="D110" s="317"/>
      <c r="E110" s="317"/>
      <c r="F110" s="318"/>
    </row>
    <row r="111" spans="1:6" s="9" customFormat="1" ht="13.5" hidden="1" thickBot="1">
      <c r="A111" s="233"/>
      <c r="B111" s="207"/>
      <c r="C111" s="317"/>
      <c r="D111" s="317"/>
      <c r="E111" s="317"/>
      <c r="F111" s="318"/>
    </row>
    <row r="112" spans="1:6" s="9" customFormat="1" ht="13.5" hidden="1" thickBot="1">
      <c r="A112" s="233"/>
      <c r="B112" s="207"/>
      <c r="C112" s="317"/>
      <c r="D112" s="317"/>
      <c r="E112" s="317"/>
      <c r="F112" s="318"/>
    </row>
    <row r="113" spans="1:6" s="9" customFormat="1" ht="13.5" hidden="1" thickBot="1">
      <c r="A113" s="233"/>
      <c r="B113" s="207"/>
      <c r="C113" s="317"/>
      <c r="D113" s="317"/>
      <c r="E113" s="317"/>
      <c r="F113" s="318"/>
    </row>
    <row r="114" spans="1:6" s="9" customFormat="1" ht="13.5" hidden="1" thickBot="1">
      <c r="A114" s="233"/>
      <c r="B114" s="207"/>
      <c r="C114" s="317"/>
      <c r="D114" s="317"/>
      <c r="E114" s="317"/>
      <c r="F114" s="318"/>
    </row>
    <row r="115" spans="1:6" s="9" customFormat="1" ht="13.5" hidden="1" thickBot="1">
      <c r="A115" s="234"/>
      <c r="B115" s="208"/>
      <c r="C115" s="319"/>
      <c r="D115" s="319"/>
      <c r="E115" s="319"/>
      <c r="F115" s="320"/>
    </row>
    <row r="116" spans="1:6" s="9" customFormat="1" ht="13.5" hidden="1" thickBot="1">
      <c r="A116" s="214" t="s">
        <v>13</v>
      </c>
      <c r="B116" s="210"/>
      <c r="C116" s="321">
        <f>SUM(C110:C115)</f>
        <v>0</v>
      </c>
      <c r="D116" s="321">
        <f>SUM(D110:D115)</f>
        <v>0</v>
      </c>
      <c r="E116" s="321">
        <f>SUM(E110:E115)</f>
        <v>0</v>
      </c>
      <c r="F116" s="322">
        <f>SUM(F110:F115)</f>
        <v>0</v>
      </c>
    </row>
    <row r="117" spans="1:6" s="9" customFormat="1" ht="26.25" hidden="1" thickBot="1">
      <c r="A117" s="235" t="s">
        <v>23</v>
      </c>
      <c r="B117" s="72"/>
      <c r="C117" s="317"/>
      <c r="D117" s="317"/>
      <c r="E117" s="323"/>
      <c r="F117" s="318">
        <f>IF(C117-D117-E117&gt;=0,C117-D117-E117,0)</f>
        <v>0</v>
      </c>
    </row>
    <row r="118" spans="1:6" s="9" customFormat="1" ht="13.5" hidden="1" thickBot="1">
      <c r="A118" s="233"/>
      <c r="B118" s="207"/>
      <c r="C118" s="317"/>
      <c r="D118" s="317"/>
      <c r="E118" s="317"/>
      <c r="F118" s="318"/>
    </row>
    <row r="119" spans="1:6" s="9" customFormat="1" ht="13.5" hidden="1" thickBot="1">
      <c r="A119" s="233"/>
      <c r="B119" s="207"/>
      <c r="C119" s="317"/>
      <c r="D119" s="317"/>
      <c r="E119" s="317"/>
      <c r="F119" s="318"/>
    </row>
    <row r="120" spans="1:6" s="9" customFormat="1" ht="13.5" hidden="1" thickBot="1">
      <c r="A120" s="233"/>
      <c r="B120" s="207"/>
      <c r="C120" s="317"/>
      <c r="D120" s="317"/>
      <c r="E120" s="317"/>
      <c r="F120" s="318"/>
    </row>
    <row r="121" spans="1:6" s="9" customFormat="1" ht="13.5" hidden="1" thickBot="1">
      <c r="A121" s="233"/>
      <c r="B121" s="207"/>
      <c r="C121" s="317"/>
      <c r="D121" s="317"/>
      <c r="E121" s="317"/>
      <c r="F121" s="318"/>
    </row>
    <row r="122" spans="1:6" s="9" customFormat="1" ht="13.5" hidden="1" thickBot="1">
      <c r="A122" s="233"/>
      <c r="B122" s="207"/>
      <c r="C122" s="317"/>
      <c r="D122" s="317"/>
      <c r="E122" s="317"/>
      <c r="F122" s="318"/>
    </row>
    <row r="123" spans="1:6" s="9" customFormat="1" ht="13.5" hidden="1" thickBot="1">
      <c r="A123" s="234"/>
      <c r="B123" s="208"/>
      <c r="C123" s="319"/>
      <c r="D123" s="319"/>
      <c r="E123" s="319"/>
      <c r="F123" s="320"/>
    </row>
    <row r="124" spans="1:6" s="9" customFormat="1" ht="13.5" hidden="1" thickBot="1">
      <c r="A124" s="214" t="s">
        <v>13</v>
      </c>
      <c r="B124" s="210"/>
      <c r="C124" s="321">
        <f>SUM(C118:C123)</f>
        <v>0</v>
      </c>
      <c r="D124" s="321">
        <f>SUM(D118:D123)</f>
        <v>0</v>
      </c>
      <c r="E124" s="321">
        <f>SUM(E118:E123)</f>
        <v>0</v>
      </c>
      <c r="F124" s="322">
        <f>SUM(F118:F123)</f>
        <v>0</v>
      </c>
    </row>
    <row r="125" spans="1:6" s="9" customFormat="1" ht="26.25" hidden="1" thickBot="1">
      <c r="A125" s="244" t="s">
        <v>24</v>
      </c>
      <c r="B125" s="73"/>
      <c r="C125" s="319">
        <v>0</v>
      </c>
      <c r="D125" s="319">
        <v>0</v>
      </c>
      <c r="E125" s="324"/>
      <c r="F125" s="320">
        <f>IF(C125-D125-E125&gt;=0,C125-D125-E125,0)</f>
        <v>0</v>
      </c>
    </row>
    <row r="126" spans="1:6" s="9" customFormat="1" ht="13.5" hidden="1" thickBot="1">
      <c r="A126" s="233"/>
      <c r="B126" s="207"/>
      <c r="C126" s="317"/>
      <c r="D126" s="317"/>
      <c r="E126" s="317"/>
      <c r="F126" s="318"/>
    </row>
    <row r="127" spans="1:6" s="9" customFormat="1" ht="13.5" hidden="1" thickBot="1">
      <c r="A127" s="233"/>
      <c r="B127" s="207"/>
      <c r="C127" s="317"/>
      <c r="D127" s="317"/>
      <c r="E127" s="317"/>
      <c r="F127" s="318"/>
    </row>
    <row r="128" spans="1:6" s="9" customFormat="1" ht="13.5" hidden="1" thickBot="1">
      <c r="A128" s="233"/>
      <c r="B128" s="207"/>
      <c r="C128" s="317"/>
      <c r="D128" s="317"/>
      <c r="E128" s="317"/>
      <c r="F128" s="318"/>
    </row>
    <row r="129" spans="1:6" s="9" customFormat="1" ht="13.5" hidden="1" thickBot="1">
      <c r="A129" s="233"/>
      <c r="B129" s="207"/>
      <c r="C129" s="317"/>
      <c r="D129" s="317"/>
      <c r="E129" s="317"/>
      <c r="F129" s="318"/>
    </row>
    <row r="130" spans="1:6" s="9" customFormat="1" ht="13.5" hidden="1" thickBot="1">
      <c r="A130" s="233"/>
      <c r="B130" s="207"/>
      <c r="C130" s="317"/>
      <c r="D130" s="317"/>
      <c r="E130" s="317"/>
      <c r="F130" s="318"/>
    </row>
    <row r="131" spans="1:6" s="9" customFormat="1" ht="13.5" hidden="1" thickBot="1">
      <c r="A131" s="234"/>
      <c r="B131" s="208"/>
      <c r="C131" s="319"/>
      <c r="D131" s="319"/>
      <c r="E131" s="319"/>
      <c r="F131" s="320"/>
    </row>
    <row r="132" spans="1:6" s="9" customFormat="1" ht="13.5" hidden="1" thickBot="1">
      <c r="A132" s="214" t="s">
        <v>13</v>
      </c>
      <c r="B132" s="210"/>
      <c r="C132" s="321">
        <f>SUM(C126:C131)</f>
        <v>0</v>
      </c>
      <c r="D132" s="321">
        <f>SUM(D126:D131)</f>
        <v>0</v>
      </c>
      <c r="E132" s="321">
        <f>SUM(E126:E131)</f>
        <v>0</v>
      </c>
      <c r="F132" s="322">
        <f>SUM(F126:F131)</f>
        <v>0</v>
      </c>
    </row>
    <row r="133" spans="1:6" s="9" customFormat="1" ht="13.5" thickBot="1">
      <c r="A133" s="435" t="s">
        <v>25</v>
      </c>
      <c r="B133" s="436"/>
      <c r="C133" s="321">
        <f>C132+C124+C116+C108</f>
        <v>0</v>
      </c>
      <c r="D133" s="321">
        <f>SUM(D101:D125)</f>
        <v>0</v>
      </c>
      <c r="E133" s="321"/>
      <c r="F133" s="322">
        <f>IF(C133-D133-E133&gt;=0,C133-D133-E133,0)</f>
        <v>0</v>
      </c>
    </row>
    <row r="134" spans="1:6" s="9" customFormat="1" ht="26.25" thickBot="1">
      <c r="A134" s="229" t="s">
        <v>26</v>
      </c>
      <c r="B134" s="1"/>
      <c r="C134" s="321">
        <f>C133+C99</f>
        <v>4840.89</v>
      </c>
      <c r="D134" s="321">
        <f>D133+D99</f>
        <v>268</v>
      </c>
      <c r="E134" s="321">
        <f>E133+E99</f>
        <v>0</v>
      </c>
      <c r="F134" s="322">
        <f>F133+F99</f>
        <v>4572.89</v>
      </c>
    </row>
    <row r="135" spans="1:6" s="9" customFormat="1" ht="12.75">
      <c r="A135" s="245" t="s">
        <v>27</v>
      </c>
      <c r="B135" s="75"/>
      <c r="C135" s="312"/>
      <c r="D135" s="312"/>
      <c r="E135" s="327"/>
      <c r="F135" s="313"/>
    </row>
    <row r="136" spans="1:6" s="9" customFormat="1" ht="12.75">
      <c r="A136" s="235" t="s">
        <v>28</v>
      </c>
      <c r="B136" s="215"/>
      <c r="C136" s="317"/>
      <c r="D136" s="317"/>
      <c r="E136" s="323"/>
      <c r="F136" s="318"/>
    </row>
    <row r="137" spans="1:6" s="9" customFormat="1" ht="12.75">
      <c r="A137" s="246"/>
      <c r="B137" s="207"/>
      <c r="C137" s="317"/>
      <c r="D137" s="317"/>
      <c r="E137" s="317"/>
      <c r="F137" s="318"/>
    </row>
    <row r="138" spans="1:6" s="9" customFormat="1" ht="12.75">
      <c r="A138" s="246"/>
      <c r="B138" s="207"/>
      <c r="C138" s="317"/>
      <c r="D138" s="317"/>
      <c r="E138" s="317"/>
      <c r="F138" s="318"/>
    </row>
    <row r="139" spans="1:6" s="9" customFormat="1" ht="13.5" thickBot="1">
      <c r="A139" s="246"/>
      <c r="B139" s="207"/>
      <c r="C139" s="317"/>
      <c r="D139" s="317"/>
      <c r="E139" s="317"/>
      <c r="F139" s="318"/>
    </row>
    <row r="140" spans="1:6" s="9" customFormat="1" ht="13.5" hidden="1" thickBot="1">
      <c r="A140" s="233"/>
      <c r="B140" s="207"/>
      <c r="C140" s="317"/>
      <c r="D140" s="317"/>
      <c r="E140" s="317"/>
      <c r="F140" s="318"/>
    </row>
    <row r="141" spans="1:6" s="9" customFormat="1" ht="13.5" hidden="1" thickBot="1">
      <c r="A141" s="233"/>
      <c r="B141" s="207"/>
      <c r="C141" s="317"/>
      <c r="D141" s="317"/>
      <c r="E141" s="317"/>
      <c r="F141" s="318"/>
    </row>
    <row r="142" spans="1:6" s="9" customFormat="1" ht="13.5" hidden="1" thickBot="1">
      <c r="A142" s="233"/>
      <c r="B142" s="207"/>
      <c r="C142" s="317"/>
      <c r="D142" s="317"/>
      <c r="E142" s="317"/>
      <c r="F142" s="318"/>
    </row>
    <row r="143" spans="1:6" s="9" customFormat="1" ht="13.5" hidden="1" thickBot="1">
      <c r="A143" s="234"/>
      <c r="B143" s="208"/>
      <c r="C143" s="319"/>
      <c r="D143" s="319"/>
      <c r="E143" s="319"/>
      <c r="F143" s="320"/>
    </row>
    <row r="144" spans="1:6" s="9" customFormat="1" ht="13.5" thickBot="1">
      <c r="A144" s="214" t="s">
        <v>13</v>
      </c>
      <c r="B144" s="210"/>
      <c r="C144" s="321">
        <f>SUM(C137:C143)</f>
        <v>0</v>
      </c>
      <c r="D144" s="321">
        <f>SUM(D137:D143)</f>
        <v>0</v>
      </c>
      <c r="E144" s="321">
        <f>SUM(E137:E143)</f>
        <v>0</v>
      </c>
      <c r="F144" s="322">
        <f>SUM(F137:F143)</f>
        <v>0</v>
      </c>
    </row>
    <row r="145" spans="1:6" s="9" customFormat="1" ht="13.5" hidden="1" thickBot="1">
      <c r="A145" s="427" t="s">
        <v>29</v>
      </c>
      <c r="B145" s="428"/>
      <c r="C145" s="317">
        <v>0</v>
      </c>
      <c r="D145" s="317">
        <v>0</v>
      </c>
      <c r="E145" s="323"/>
      <c r="F145" s="318">
        <f>IF(C145-D145-E145&gt;=0,C145-D145-E145,0)</f>
        <v>0</v>
      </c>
    </row>
    <row r="146" spans="1:6" s="9" customFormat="1" ht="13.5" hidden="1" thickBot="1">
      <c r="A146" s="233"/>
      <c r="B146" s="207"/>
      <c r="C146" s="317"/>
      <c r="D146" s="317"/>
      <c r="E146" s="317"/>
      <c r="F146" s="318"/>
    </row>
    <row r="147" spans="1:6" s="9" customFormat="1" ht="13.5" hidden="1" thickBot="1">
      <c r="A147" s="233"/>
      <c r="B147" s="207"/>
      <c r="C147" s="317"/>
      <c r="D147" s="317"/>
      <c r="E147" s="317"/>
      <c r="F147" s="318"/>
    </row>
    <row r="148" spans="1:6" s="9" customFormat="1" ht="13.5" hidden="1" thickBot="1">
      <c r="A148" s="233"/>
      <c r="B148" s="207"/>
      <c r="C148" s="317"/>
      <c r="D148" s="317"/>
      <c r="E148" s="317"/>
      <c r="F148" s="318"/>
    </row>
    <row r="149" spans="1:6" s="9" customFormat="1" ht="13.5" hidden="1" thickBot="1">
      <c r="A149" s="233"/>
      <c r="B149" s="207"/>
      <c r="C149" s="317"/>
      <c r="D149" s="317"/>
      <c r="E149" s="317"/>
      <c r="F149" s="318"/>
    </row>
    <row r="150" spans="1:6" s="9" customFormat="1" ht="13.5" hidden="1" thickBot="1">
      <c r="A150" s="233"/>
      <c r="B150" s="207"/>
      <c r="C150" s="317"/>
      <c r="D150" s="317"/>
      <c r="E150" s="317"/>
      <c r="F150" s="318"/>
    </row>
    <row r="151" spans="1:6" s="9" customFormat="1" ht="13.5" hidden="1" thickBot="1">
      <c r="A151" s="234"/>
      <c r="B151" s="208"/>
      <c r="C151" s="319"/>
      <c r="D151" s="319"/>
      <c r="E151" s="319"/>
      <c r="F151" s="320"/>
    </row>
    <row r="152" spans="1:6" s="9" customFormat="1" ht="13.5" hidden="1" thickBot="1">
      <c r="A152" s="214" t="s">
        <v>13</v>
      </c>
      <c r="B152" s="210"/>
      <c r="C152" s="321">
        <f>SUM(C146:C151)</f>
        <v>0</v>
      </c>
      <c r="D152" s="321">
        <f>SUM(D146:D151)</f>
        <v>0</v>
      </c>
      <c r="E152" s="321">
        <f>SUM(E146:E151)</f>
        <v>0</v>
      </c>
      <c r="F152" s="322">
        <f>SUM(F146:F151)</f>
        <v>0</v>
      </c>
    </row>
    <row r="153" spans="1:6" s="9" customFormat="1" ht="13.5" hidden="1" thickBot="1">
      <c r="A153" s="241" t="s">
        <v>30</v>
      </c>
      <c r="B153" s="72"/>
      <c r="C153" s="317">
        <v>0</v>
      </c>
      <c r="D153" s="317">
        <v>0</v>
      </c>
      <c r="E153" s="323"/>
      <c r="F153" s="318">
        <f>IF(C153-D153-E153&gt;=0,C153-D153-E153,0)</f>
        <v>0</v>
      </c>
    </row>
    <row r="154" spans="1:6" s="9" customFormat="1" ht="13.5" hidden="1" thickBot="1">
      <c r="A154" s="235" t="s">
        <v>31</v>
      </c>
      <c r="B154" s="215"/>
      <c r="C154" s="317"/>
      <c r="D154" s="317"/>
      <c r="E154" s="323"/>
      <c r="F154" s="318"/>
    </row>
    <row r="155" spans="1:6" s="9" customFormat="1" ht="13.5" hidden="1" thickBot="1">
      <c r="A155" s="425" t="s">
        <v>32</v>
      </c>
      <c r="B155" s="426"/>
      <c r="C155" s="317"/>
      <c r="D155" s="317"/>
      <c r="E155" s="323"/>
      <c r="F155" s="318"/>
    </row>
    <row r="156" spans="1:6" s="9" customFormat="1" ht="13.5" hidden="1" thickBot="1">
      <c r="A156" s="233"/>
      <c r="B156" s="207"/>
      <c r="C156" s="317"/>
      <c r="D156" s="317"/>
      <c r="E156" s="317"/>
      <c r="F156" s="318"/>
    </row>
    <row r="157" spans="1:6" s="9" customFormat="1" ht="13.5" hidden="1" thickBot="1">
      <c r="A157" s="233"/>
      <c r="B157" s="207"/>
      <c r="C157" s="317"/>
      <c r="D157" s="317"/>
      <c r="E157" s="317"/>
      <c r="F157" s="318"/>
    </row>
    <row r="158" spans="1:6" s="9" customFormat="1" ht="13.5" hidden="1" thickBot="1">
      <c r="A158" s="233"/>
      <c r="B158" s="207"/>
      <c r="C158" s="317"/>
      <c r="D158" s="317"/>
      <c r="E158" s="317"/>
      <c r="F158" s="318"/>
    </row>
    <row r="159" spans="1:6" s="9" customFormat="1" ht="13.5" hidden="1" thickBot="1">
      <c r="A159" s="233"/>
      <c r="B159" s="207"/>
      <c r="C159" s="317"/>
      <c r="D159" s="317"/>
      <c r="E159" s="317"/>
      <c r="F159" s="318"/>
    </row>
    <row r="160" spans="1:6" s="9" customFormat="1" ht="13.5" hidden="1" thickBot="1">
      <c r="A160" s="233"/>
      <c r="B160" s="207"/>
      <c r="C160" s="317"/>
      <c r="D160" s="317"/>
      <c r="E160" s="317"/>
      <c r="F160" s="318"/>
    </row>
    <row r="161" spans="1:6" s="9" customFormat="1" ht="13.5" hidden="1" thickBot="1">
      <c r="A161" s="234"/>
      <c r="B161" s="208"/>
      <c r="C161" s="319"/>
      <c r="D161" s="319"/>
      <c r="E161" s="319"/>
      <c r="F161" s="320"/>
    </row>
    <row r="162" spans="1:6" s="9" customFormat="1" ht="13.5" hidden="1" thickBot="1">
      <c r="A162" s="214" t="s">
        <v>13</v>
      </c>
      <c r="B162" s="210"/>
      <c r="C162" s="321">
        <f>SUM(C156:C161)</f>
        <v>0</v>
      </c>
      <c r="D162" s="321">
        <f>SUM(D156:D161)</f>
        <v>0</v>
      </c>
      <c r="E162" s="321">
        <f>SUM(E156:E161)</f>
        <v>0</v>
      </c>
      <c r="F162" s="322">
        <f>SUM(F156:F161)</f>
        <v>0</v>
      </c>
    </row>
    <row r="163" spans="1:6" s="9" customFormat="1" ht="13.5" hidden="1" thickBot="1">
      <c r="A163" s="425" t="s">
        <v>29</v>
      </c>
      <c r="B163" s="426"/>
      <c r="C163" s="317">
        <v>0</v>
      </c>
      <c r="D163" s="317">
        <v>0</v>
      </c>
      <c r="E163" s="323"/>
      <c r="F163" s="318">
        <f>IF(C163-D163-E163&gt;=0,C163-D163-E163,0)</f>
        <v>0</v>
      </c>
    </row>
    <row r="164" spans="1:6" s="9" customFormat="1" ht="13.5" hidden="1" thickBot="1">
      <c r="A164" s="233"/>
      <c r="B164" s="207"/>
      <c r="C164" s="317"/>
      <c r="D164" s="317"/>
      <c r="E164" s="317"/>
      <c r="F164" s="318"/>
    </row>
    <row r="165" spans="1:6" s="9" customFormat="1" ht="13.5" hidden="1" thickBot="1">
      <c r="A165" s="233"/>
      <c r="B165" s="207"/>
      <c r="C165" s="317"/>
      <c r="D165" s="317"/>
      <c r="E165" s="317"/>
      <c r="F165" s="318"/>
    </row>
    <row r="166" spans="1:6" s="9" customFormat="1" ht="13.5" hidden="1" thickBot="1">
      <c r="A166" s="233"/>
      <c r="B166" s="207"/>
      <c r="C166" s="317"/>
      <c r="D166" s="317"/>
      <c r="E166" s="317"/>
      <c r="F166" s="318"/>
    </row>
    <row r="167" spans="1:6" s="9" customFormat="1" ht="13.5" hidden="1" thickBot="1">
      <c r="A167" s="233"/>
      <c r="B167" s="207"/>
      <c r="C167" s="317"/>
      <c r="D167" s="317"/>
      <c r="E167" s="317"/>
      <c r="F167" s="318"/>
    </row>
    <row r="168" spans="1:6" s="9" customFormat="1" ht="13.5" hidden="1" thickBot="1">
      <c r="A168" s="233"/>
      <c r="B168" s="207"/>
      <c r="C168" s="317"/>
      <c r="D168" s="317"/>
      <c r="E168" s="317"/>
      <c r="F168" s="318"/>
    </row>
    <row r="169" spans="1:6" s="9" customFormat="1" ht="13.5" hidden="1" thickBot="1">
      <c r="A169" s="234"/>
      <c r="B169" s="208"/>
      <c r="C169" s="319"/>
      <c r="D169" s="319"/>
      <c r="E169" s="319"/>
      <c r="F169" s="320"/>
    </row>
    <row r="170" spans="1:6" s="9" customFormat="1" ht="13.5" hidden="1" thickBot="1">
      <c r="A170" s="214" t="s">
        <v>13</v>
      </c>
      <c r="B170" s="210"/>
      <c r="C170" s="321">
        <f>SUM(C164:C169)</f>
        <v>0</v>
      </c>
      <c r="D170" s="321">
        <f>SUM(D164:D169)</f>
        <v>0</v>
      </c>
      <c r="E170" s="321">
        <f>SUM(E164:E169)</f>
        <v>0</v>
      </c>
      <c r="F170" s="322">
        <f>SUM(F164:F169)</f>
        <v>0</v>
      </c>
    </row>
    <row r="171" spans="1:6" s="9" customFormat="1" ht="25.5">
      <c r="A171" s="245" t="s">
        <v>199</v>
      </c>
      <c r="B171" s="220"/>
      <c r="C171" s="317"/>
      <c r="D171" s="317"/>
      <c r="E171" s="323"/>
      <c r="F171" s="318"/>
    </row>
    <row r="172" spans="1:6" s="9" customFormat="1" ht="12.75">
      <c r="A172" s="238"/>
      <c r="B172" s="207"/>
      <c r="C172" s="317"/>
      <c r="D172" s="317"/>
      <c r="E172" s="317"/>
      <c r="F172" s="318">
        <f aca="true" t="shared" si="10" ref="F172:F177">IF(C172-D172-E172&gt;=0,C172-D172-E172,0)</f>
        <v>0</v>
      </c>
    </row>
    <row r="173" spans="1:6" s="9" customFormat="1" ht="41.25" customHeight="1" thickBot="1">
      <c r="A173" s="238"/>
      <c r="B173" s="207"/>
      <c r="C173" s="317"/>
      <c r="D173" s="317"/>
      <c r="E173" s="317"/>
      <c r="F173" s="318">
        <f t="shared" si="10"/>
        <v>0</v>
      </c>
    </row>
    <row r="174" spans="1:6" s="9" customFormat="1" ht="13.5" hidden="1" thickBot="1">
      <c r="A174" s="233"/>
      <c r="B174" s="207"/>
      <c r="C174" s="317"/>
      <c r="D174" s="317"/>
      <c r="E174" s="317"/>
      <c r="F174" s="318">
        <f t="shared" si="10"/>
        <v>0</v>
      </c>
    </row>
    <row r="175" spans="1:6" s="9" customFormat="1" ht="13.5" hidden="1" thickBot="1">
      <c r="A175" s="233"/>
      <c r="B175" s="207"/>
      <c r="C175" s="317"/>
      <c r="D175" s="317"/>
      <c r="E175" s="317"/>
      <c r="F175" s="318">
        <f t="shared" si="10"/>
        <v>0</v>
      </c>
    </row>
    <row r="176" spans="1:6" s="9" customFormat="1" ht="13.5" hidden="1" thickBot="1">
      <c r="A176" s="233"/>
      <c r="B176" s="207"/>
      <c r="C176" s="317"/>
      <c r="D176" s="317"/>
      <c r="E176" s="317"/>
      <c r="F176" s="318">
        <f t="shared" si="10"/>
        <v>0</v>
      </c>
    </row>
    <row r="177" spans="1:6" s="9" customFormat="1" ht="13.5" hidden="1" thickBot="1">
      <c r="A177" s="234"/>
      <c r="B177" s="208"/>
      <c r="C177" s="319"/>
      <c r="D177" s="319"/>
      <c r="E177" s="319"/>
      <c r="F177" s="320">
        <f t="shared" si="10"/>
        <v>0</v>
      </c>
    </row>
    <row r="178" spans="1:6" s="9" customFormat="1" ht="13.5" thickBot="1">
      <c r="A178" s="214" t="s">
        <v>13</v>
      </c>
      <c r="B178" s="210"/>
      <c r="C178" s="321">
        <f>SUM(C172:C177)</f>
        <v>0</v>
      </c>
      <c r="D178" s="321">
        <f>SUM(D172:D177)</f>
        <v>0</v>
      </c>
      <c r="E178" s="321">
        <f>SUM(E172:E177)</f>
        <v>0</v>
      </c>
      <c r="F178" s="322">
        <f>SUM(F172:F177)</f>
        <v>0</v>
      </c>
    </row>
    <row r="179" spans="1:6" s="9" customFormat="1" ht="12.75">
      <c r="A179" s="427" t="s">
        <v>34</v>
      </c>
      <c r="B179" s="428"/>
      <c r="C179" s="317"/>
      <c r="D179" s="317"/>
      <c r="E179" s="323"/>
      <c r="F179" s="318"/>
    </row>
    <row r="180" spans="1:6" s="9" customFormat="1" ht="26.25" thickBot="1">
      <c r="A180" s="305" t="s">
        <v>258</v>
      </c>
      <c r="B180" s="207">
        <v>3</v>
      </c>
      <c r="C180" s="328">
        <v>281419</v>
      </c>
      <c r="D180" s="317"/>
      <c r="E180" s="317"/>
      <c r="F180" s="318">
        <f>IF(C180-D180-E180&gt;=0,C180-D180-E180,0)</f>
        <v>281419</v>
      </c>
    </row>
    <row r="181" spans="1:6" s="9" customFormat="1" ht="13.5" hidden="1" thickBot="1">
      <c r="A181" s="233"/>
      <c r="B181" s="207"/>
      <c r="C181" s="317"/>
      <c r="D181" s="317"/>
      <c r="E181" s="317"/>
      <c r="F181" s="318"/>
    </row>
    <row r="182" spans="1:6" s="9" customFormat="1" ht="13.5" hidden="1" thickBot="1">
      <c r="A182" s="233"/>
      <c r="B182" s="207"/>
      <c r="C182" s="317"/>
      <c r="D182" s="317"/>
      <c r="E182" s="317"/>
      <c r="F182" s="318"/>
    </row>
    <row r="183" spans="1:6" s="9" customFormat="1" ht="13.5" hidden="1" thickBot="1">
      <c r="A183" s="233"/>
      <c r="B183" s="207"/>
      <c r="C183" s="317"/>
      <c r="D183" s="317"/>
      <c r="E183" s="317"/>
      <c r="F183" s="318"/>
    </row>
    <row r="184" spans="1:6" s="9" customFormat="1" ht="13.5" hidden="1" thickBot="1">
      <c r="A184" s="233"/>
      <c r="B184" s="207"/>
      <c r="C184" s="317"/>
      <c r="D184" s="317"/>
      <c r="E184" s="317"/>
      <c r="F184" s="318"/>
    </row>
    <row r="185" spans="1:6" s="9" customFormat="1" ht="13.5" hidden="1" thickBot="1">
      <c r="A185" s="234"/>
      <c r="B185" s="208"/>
      <c r="C185" s="319"/>
      <c r="D185" s="319"/>
      <c r="E185" s="319"/>
      <c r="F185" s="320"/>
    </row>
    <row r="186" spans="1:6" s="9" customFormat="1" ht="13.5" thickBot="1">
      <c r="A186" s="214" t="s">
        <v>13</v>
      </c>
      <c r="B186" s="210"/>
      <c r="C186" s="321">
        <f>SUM(C180:C185)</f>
        <v>281419</v>
      </c>
      <c r="D186" s="321">
        <f>SUM(D180:D185)</f>
        <v>0</v>
      </c>
      <c r="E186" s="321">
        <f>SUM(E180:E185)</f>
        <v>0</v>
      </c>
      <c r="F186" s="322">
        <f>SUM(F180:F185)</f>
        <v>281419</v>
      </c>
    </row>
    <row r="187" spans="1:6" s="9" customFormat="1" ht="12.75" hidden="1">
      <c r="A187" s="425" t="s">
        <v>35</v>
      </c>
      <c r="B187" s="426"/>
      <c r="C187" s="317"/>
      <c r="D187" s="317"/>
      <c r="E187" s="323"/>
      <c r="F187" s="318"/>
    </row>
    <row r="188" spans="1:6" s="9" customFormat="1" ht="12.75" hidden="1">
      <c r="A188" s="233"/>
      <c r="B188" s="207"/>
      <c r="C188" s="317"/>
      <c r="D188" s="317"/>
      <c r="E188" s="317"/>
      <c r="F188" s="318"/>
    </row>
    <row r="189" spans="1:6" s="9" customFormat="1" ht="12.75" hidden="1">
      <c r="A189" s="233"/>
      <c r="B189" s="207"/>
      <c r="C189" s="317"/>
      <c r="D189" s="317"/>
      <c r="E189" s="317"/>
      <c r="F189" s="318"/>
    </row>
    <row r="190" spans="1:6" s="9" customFormat="1" ht="12.75" hidden="1">
      <c r="A190" s="233"/>
      <c r="B190" s="207"/>
      <c r="C190" s="317"/>
      <c r="D190" s="317"/>
      <c r="E190" s="317"/>
      <c r="F190" s="318"/>
    </row>
    <row r="191" spans="1:6" s="9" customFormat="1" ht="12.75" hidden="1">
      <c r="A191" s="233"/>
      <c r="B191" s="207"/>
      <c r="C191" s="317"/>
      <c r="D191" s="317"/>
      <c r="E191" s="317"/>
      <c r="F191" s="318"/>
    </row>
    <row r="192" spans="1:6" s="9" customFormat="1" ht="12.75" hidden="1">
      <c r="A192" s="233"/>
      <c r="B192" s="207"/>
      <c r="C192" s="317"/>
      <c r="D192" s="317"/>
      <c r="E192" s="317"/>
      <c r="F192" s="318"/>
    </row>
    <row r="193" spans="1:6" s="9" customFormat="1" ht="12.75" hidden="1">
      <c r="A193" s="234"/>
      <c r="B193" s="208"/>
      <c r="C193" s="319"/>
      <c r="D193" s="319"/>
      <c r="E193" s="319"/>
      <c r="F193" s="320"/>
    </row>
    <row r="194" spans="1:6" s="9" customFormat="1" ht="13.5" hidden="1" thickBot="1">
      <c r="A194" s="214" t="s">
        <v>13</v>
      </c>
      <c r="B194" s="210"/>
      <c r="C194" s="321">
        <f>SUM(C188:C193)</f>
        <v>0</v>
      </c>
      <c r="D194" s="321">
        <f>SUM(D188:D193)</f>
        <v>0</v>
      </c>
      <c r="E194" s="321">
        <f>SUM(E188:E193)</f>
        <v>0</v>
      </c>
      <c r="F194" s="322">
        <f>SUM(F188:F193)</f>
        <v>0</v>
      </c>
    </row>
    <row r="195" spans="1:6" s="9" customFormat="1" ht="25.5">
      <c r="A195" s="235" t="s">
        <v>36</v>
      </c>
      <c r="B195" s="72"/>
      <c r="C195" s="317"/>
      <c r="D195" s="317"/>
      <c r="E195" s="323"/>
      <c r="F195" s="318"/>
    </row>
    <row r="196" spans="1:6" s="9" customFormat="1" ht="13.5" thickBot="1">
      <c r="A196" s="238"/>
      <c r="B196" s="207"/>
      <c r="C196" s="317"/>
      <c r="D196" s="317"/>
      <c r="E196" s="317"/>
      <c r="F196" s="318">
        <f>IF(C196-D196-E196&gt;=0,C196-D196-E196,0)</f>
        <v>0</v>
      </c>
    </row>
    <row r="197" spans="1:6" s="9" customFormat="1" ht="13.5" hidden="1" thickBot="1">
      <c r="A197" s="233"/>
      <c r="B197" s="207"/>
      <c r="C197" s="317"/>
      <c r="D197" s="317"/>
      <c r="E197" s="317"/>
      <c r="F197" s="318"/>
    </row>
    <row r="198" spans="1:6" s="9" customFormat="1" ht="13.5" hidden="1" thickBot="1">
      <c r="A198" s="233"/>
      <c r="B198" s="207"/>
      <c r="C198" s="317"/>
      <c r="D198" s="317"/>
      <c r="E198" s="317"/>
      <c r="F198" s="318"/>
    </row>
    <row r="199" spans="1:6" s="9" customFormat="1" ht="13.5" hidden="1" thickBot="1">
      <c r="A199" s="233"/>
      <c r="B199" s="207"/>
      <c r="C199" s="317"/>
      <c r="D199" s="317"/>
      <c r="E199" s="317"/>
      <c r="F199" s="318"/>
    </row>
    <row r="200" spans="1:6" s="9" customFormat="1" ht="13.5" hidden="1" thickBot="1">
      <c r="A200" s="234"/>
      <c r="B200" s="208"/>
      <c r="C200" s="319"/>
      <c r="D200" s="319"/>
      <c r="E200" s="319"/>
      <c r="F200" s="320"/>
    </row>
    <row r="201" spans="1:6" s="9" customFormat="1" ht="13.5" thickBot="1">
      <c r="A201" s="214"/>
      <c r="B201" s="210"/>
      <c r="C201" s="321">
        <f>SUM(C196:C200)</f>
        <v>0</v>
      </c>
      <c r="D201" s="321">
        <f>SUM(D196:D200)</f>
        <v>0</v>
      </c>
      <c r="E201" s="321">
        <f>SUM(E196:E200)</f>
        <v>0</v>
      </c>
      <c r="F201" s="322">
        <f>SUM(F196:F200)</f>
        <v>0</v>
      </c>
    </row>
    <row r="202" spans="1:6" s="9" customFormat="1" ht="14.25" customHeight="1" hidden="1">
      <c r="A202" s="226" t="s">
        <v>56</v>
      </c>
      <c r="B202" s="71"/>
      <c r="C202" s="317"/>
      <c r="D202" s="317"/>
      <c r="E202" s="323"/>
      <c r="F202" s="318">
        <f>IF(C202-D202-E202&gt;=0,C202-D202-E202,0)</f>
        <v>0</v>
      </c>
    </row>
    <row r="203" spans="1:6" s="9" customFormat="1" ht="12.75" hidden="1">
      <c r="A203" s="247"/>
      <c r="B203" s="223"/>
      <c r="C203" s="317"/>
      <c r="D203" s="317"/>
      <c r="E203" s="317"/>
      <c r="F203" s="318"/>
    </row>
    <row r="204" spans="1:6" s="9" customFormat="1" ht="12.75" hidden="1">
      <c r="A204" s="247"/>
      <c r="B204" s="223"/>
      <c r="C204" s="317"/>
      <c r="D204" s="317"/>
      <c r="E204" s="317"/>
      <c r="F204" s="318"/>
    </row>
    <row r="205" spans="1:6" s="9" customFormat="1" ht="12.75" hidden="1">
      <c r="A205" s="247"/>
      <c r="B205" s="223"/>
      <c r="C205" s="317"/>
      <c r="D205" s="317"/>
      <c r="E205" s="317"/>
      <c r="F205" s="318"/>
    </row>
    <row r="206" spans="1:6" s="9" customFormat="1" ht="12.75" hidden="1">
      <c r="A206" s="247"/>
      <c r="B206" s="223"/>
      <c r="C206" s="317"/>
      <c r="D206" s="317"/>
      <c r="E206" s="317"/>
      <c r="F206" s="318"/>
    </row>
    <row r="207" spans="1:6" s="9" customFormat="1" ht="12.75" hidden="1">
      <c r="A207" s="247"/>
      <c r="B207" s="223"/>
      <c r="C207" s="317"/>
      <c r="D207" s="317"/>
      <c r="E207" s="317"/>
      <c r="F207" s="318"/>
    </row>
    <row r="208" spans="1:6" s="9" customFormat="1" ht="12.75" hidden="1">
      <c r="A208" s="248"/>
      <c r="B208" s="224"/>
      <c r="C208" s="319"/>
      <c r="D208" s="319"/>
      <c r="E208" s="319"/>
      <c r="F208" s="320"/>
    </row>
    <row r="209" spans="1:6" s="9" customFormat="1" ht="13.5" hidden="1" thickBot="1">
      <c r="A209" s="249" t="s">
        <v>13</v>
      </c>
      <c r="B209" s="225"/>
      <c r="C209" s="321">
        <f>SUM(C203:C208)</f>
        <v>0</v>
      </c>
      <c r="D209" s="321">
        <f>SUM(D203:D208)</f>
        <v>0</v>
      </c>
      <c r="E209" s="321">
        <f>SUM(E203:E208)</f>
        <v>0</v>
      </c>
      <c r="F209" s="322">
        <f>SUM(F203:F208)</f>
        <v>0</v>
      </c>
    </row>
    <row r="210" spans="1:6" s="9" customFormat="1" ht="12.75">
      <c r="A210" s="235" t="s">
        <v>37</v>
      </c>
      <c r="B210" s="72"/>
      <c r="C210" s="317"/>
      <c r="D210" s="317"/>
      <c r="E210" s="323"/>
      <c r="F210" s="318"/>
    </row>
    <row r="211" spans="1:6" s="9" customFormat="1" ht="12.75">
      <c r="A211" s="235" t="s">
        <v>38</v>
      </c>
      <c r="B211" s="72"/>
      <c r="C211" s="317"/>
      <c r="D211" s="317"/>
      <c r="E211" s="323"/>
      <c r="F211" s="318"/>
    </row>
    <row r="212" spans="1:6" s="9" customFormat="1" ht="13.5" thickBot="1">
      <c r="A212" s="238"/>
      <c r="B212" s="207"/>
      <c r="C212" s="317"/>
      <c r="D212" s="317"/>
      <c r="E212" s="317"/>
      <c r="F212" s="318">
        <f aca="true" t="shared" si="11" ref="F212:F217">IF(C212-D212-E212&gt;=0,C212-D212-E212,0)</f>
        <v>0</v>
      </c>
    </row>
    <row r="213" spans="1:6" s="9" customFormat="1" ht="13.5" hidden="1" thickBot="1">
      <c r="A213" s="233"/>
      <c r="B213" s="207"/>
      <c r="C213" s="317"/>
      <c r="D213" s="317"/>
      <c r="E213" s="317"/>
      <c r="F213" s="318">
        <f t="shared" si="11"/>
        <v>0</v>
      </c>
    </row>
    <row r="214" spans="1:6" s="9" customFormat="1" ht="13.5" hidden="1" thickBot="1">
      <c r="A214" s="233"/>
      <c r="B214" s="207"/>
      <c r="C214" s="317"/>
      <c r="D214" s="317"/>
      <c r="E214" s="317"/>
      <c r="F214" s="318">
        <f t="shared" si="11"/>
        <v>0</v>
      </c>
    </row>
    <row r="215" spans="1:6" s="9" customFormat="1" ht="13.5" hidden="1" thickBot="1">
      <c r="A215" s="233"/>
      <c r="B215" s="207"/>
      <c r="C215" s="317"/>
      <c r="D215" s="317"/>
      <c r="E215" s="317"/>
      <c r="F215" s="318">
        <f t="shared" si="11"/>
        <v>0</v>
      </c>
    </row>
    <row r="216" spans="1:6" s="9" customFormat="1" ht="13.5" hidden="1" thickBot="1">
      <c r="A216" s="233"/>
      <c r="B216" s="207"/>
      <c r="C216" s="317"/>
      <c r="D216" s="317"/>
      <c r="E216" s="317"/>
      <c r="F216" s="318">
        <f t="shared" si="11"/>
        <v>0</v>
      </c>
    </row>
    <row r="217" spans="1:6" s="9" customFormat="1" ht="13.5" hidden="1" thickBot="1">
      <c r="A217" s="234"/>
      <c r="B217" s="208"/>
      <c r="C217" s="319"/>
      <c r="D217" s="319"/>
      <c r="E217" s="319"/>
      <c r="F217" s="320">
        <f t="shared" si="11"/>
        <v>0</v>
      </c>
    </row>
    <row r="218" spans="1:6" s="9" customFormat="1" ht="13.5" thickBot="1">
      <c r="A218" s="214" t="s">
        <v>13</v>
      </c>
      <c r="B218" s="210"/>
      <c r="C218" s="321">
        <f>SUM(C212:C217)</f>
        <v>0</v>
      </c>
      <c r="D218" s="321">
        <f>SUM(D212:D217)</f>
        <v>0</v>
      </c>
      <c r="E218" s="321">
        <f>SUM(E212:E217)</f>
        <v>0</v>
      </c>
      <c r="F218" s="322">
        <f>SUM(F212:F217)</f>
        <v>0</v>
      </c>
    </row>
    <row r="219" spans="1:6" s="9" customFormat="1" ht="12.75">
      <c r="A219" s="427" t="s">
        <v>39</v>
      </c>
      <c r="B219" s="428"/>
      <c r="C219" s="317"/>
      <c r="D219" s="317"/>
      <c r="E219" s="323"/>
      <c r="F219" s="318"/>
    </row>
    <row r="220" spans="1:6" s="9" customFormat="1" ht="12.75">
      <c r="A220" s="250" t="s">
        <v>203</v>
      </c>
      <c r="B220" s="207">
        <v>34</v>
      </c>
      <c r="C220" s="317"/>
      <c r="D220" s="317"/>
      <c r="E220" s="317"/>
      <c r="F220" s="318">
        <f>IF(C220-D220-E220&gt;=0,C220-D220-E220,0)</f>
        <v>0</v>
      </c>
    </row>
    <row r="221" spans="1:6" s="9" customFormat="1" ht="12.75">
      <c r="A221" s="250" t="s">
        <v>204</v>
      </c>
      <c r="B221" s="207">
        <v>34</v>
      </c>
      <c r="C221" s="317"/>
      <c r="D221" s="317"/>
      <c r="E221" s="317"/>
      <c r="F221" s="318">
        <f>IF(C221-D221-E221&gt;=0,C221-D221-E221,0)</f>
        <v>0</v>
      </c>
    </row>
    <row r="222" spans="1:6" s="9" customFormat="1" ht="13.5" thickBot="1">
      <c r="A222" s="250" t="s">
        <v>205</v>
      </c>
      <c r="B222" s="207">
        <v>34</v>
      </c>
      <c r="C222" s="317"/>
      <c r="D222" s="317"/>
      <c r="E222" s="317"/>
      <c r="F222" s="318">
        <f>IF(C222-D222-E222&gt;=0,C222-D222-E222,0)</f>
        <v>0</v>
      </c>
    </row>
    <row r="223" spans="1:6" s="9" customFormat="1" ht="13.5" hidden="1" thickBot="1">
      <c r="A223" s="233"/>
      <c r="B223" s="207"/>
      <c r="C223" s="317"/>
      <c r="D223" s="317"/>
      <c r="E223" s="317"/>
      <c r="F223" s="318"/>
    </row>
    <row r="224" spans="1:6" s="9" customFormat="1" ht="13.5" hidden="1" thickBot="1">
      <c r="A224" s="233"/>
      <c r="B224" s="207"/>
      <c r="C224" s="317"/>
      <c r="D224" s="317"/>
      <c r="E224" s="317"/>
      <c r="F224" s="318"/>
    </row>
    <row r="225" spans="1:6" s="9" customFormat="1" ht="13.5" hidden="1" thickBot="1">
      <c r="A225" s="234"/>
      <c r="B225" s="208"/>
      <c r="C225" s="319"/>
      <c r="D225" s="319"/>
      <c r="E225" s="319"/>
      <c r="F225" s="320"/>
    </row>
    <row r="226" spans="1:6" s="9" customFormat="1" ht="13.5" thickBot="1">
      <c r="A226" s="214" t="s">
        <v>13</v>
      </c>
      <c r="B226" s="210"/>
      <c r="C226" s="321">
        <f>SUM(C220:C225)</f>
        <v>0</v>
      </c>
      <c r="D226" s="321">
        <f>SUM(D220:D225)</f>
        <v>0</v>
      </c>
      <c r="E226" s="321">
        <f>SUM(E220:E225)</f>
        <v>0</v>
      </c>
      <c r="F226" s="322">
        <f>SUM(F220:F225)</f>
        <v>0</v>
      </c>
    </row>
    <row r="227" spans="1:6" s="9" customFormat="1" ht="24.75" customHeight="1" hidden="1">
      <c r="A227" s="437" t="s">
        <v>40</v>
      </c>
      <c r="B227" s="426"/>
      <c r="C227" s="21"/>
      <c r="D227" s="21">
        <v>0</v>
      </c>
      <c r="E227" s="29"/>
      <c r="F227" s="22">
        <f>IF(C227-D227-E227&gt;=0,C227-D227-E227,0)</f>
        <v>0</v>
      </c>
    </row>
    <row r="228" spans="1:6" s="9" customFormat="1" ht="12.75" hidden="1">
      <c r="A228" s="207"/>
      <c r="B228" s="207"/>
      <c r="C228" s="21"/>
      <c r="D228" s="21"/>
      <c r="E228" s="21"/>
      <c r="F228" s="22"/>
    </row>
    <row r="229" spans="1:6" s="9" customFormat="1" ht="12.75" hidden="1">
      <c r="A229" s="207"/>
      <c r="B229" s="207"/>
      <c r="C229" s="21"/>
      <c r="D229" s="21"/>
      <c r="E229" s="21"/>
      <c r="F229" s="22"/>
    </row>
    <row r="230" spans="1:6" s="9" customFormat="1" ht="12.75" hidden="1">
      <c r="A230" s="207"/>
      <c r="B230" s="207"/>
      <c r="C230" s="21"/>
      <c r="D230" s="21"/>
      <c r="E230" s="21"/>
      <c r="F230" s="22"/>
    </row>
    <row r="231" spans="1:6" s="9" customFormat="1" ht="12.75" hidden="1">
      <c r="A231" s="207"/>
      <c r="B231" s="207"/>
      <c r="C231" s="21"/>
      <c r="D231" s="21"/>
      <c r="E231" s="21"/>
      <c r="F231" s="22"/>
    </row>
    <row r="232" spans="1:6" s="9" customFormat="1" ht="12.75" hidden="1">
      <c r="A232" s="207"/>
      <c r="B232" s="207"/>
      <c r="C232" s="21"/>
      <c r="D232" s="21"/>
      <c r="E232" s="21"/>
      <c r="F232" s="22"/>
    </row>
    <row r="233" spans="1:6" s="9" customFormat="1" ht="12.75" hidden="1">
      <c r="A233" s="208"/>
      <c r="B233" s="208"/>
      <c r="C233" s="23"/>
      <c r="D233" s="23"/>
      <c r="E233" s="23"/>
      <c r="F233" s="24"/>
    </row>
    <row r="234" spans="1:6" s="9" customFormat="1" ht="13.5" hidden="1" thickBot="1">
      <c r="A234" s="209" t="s">
        <v>13</v>
      </c>
      <c r="B234" s="210"/>
      <c r="C234" s="25">
        <f>SUM(C228:C233)</f>
        <v>0</v>
      </c>
      <c r="D234" s="25">
        <f>SUM(D228:D233)</f>
        <v>0</v>
      </c>
      <c r="E234" s="25">
        <f>SUM(E228:E233)</f>
        <v>0</v>
      </c>
      <c r="F234" s="26">
        <f>SUM(F228:F233)</f>
        <v>0</v>
      </c>
    </row>
    <row r="235" spans="1:6" s="9" customFormat="1" ht="25.5" hidden="1">
      <c r="A235" s="212" t="s">
        <v>41</v>
      </c>
      <c r="B235" s="215"/>
      <c r="C235" s="21"/>
      <c r="D235" s="21"/>
      <c r="E235" s="29"/>
      <c r="F235" s="22">
        <f>IF(C235-D235-E235&gt;=0,C235-D235-E235,0)</f>
        <v>0</v>
      </c>
    </row>
    <row r="236" spans="1:6" s="9" customFormat="1" ht="12.75" hidden="1">
      <c r="A236" s="207"/>
      <c r="B236" s="207"/>
      <c r="C236" s="21"/>
      <c r="D236" s="21"/>
      <c r="E236" s="21"/>
      <c r="F236" s="22"/>
    </row>
    <row r="237" spans="1:6" s="9" customFormat="1" ht="12.75" hidden="1">
      <c r="A237" s="207"/>
      <c r="B237" s="207"/>
      <c r="C237" s="21"/>
      <c r="D237" s="21"/>
      <c r="E237" s="21"/>
      <c r="F237" s="22"/>
    </row>
    <row r="238" spans="1:6" s="9" customFormat="1" ht="12.75" hidden="1">
      <c r="A238" s="207"/>
      <c r="B238" s="207"/>
      <c r="C238" s="21"/>
      <c r="D238" s="21"/>
      <c r="E238" s="21"/>
      <c r="F238" s="22"/>
    </row>
    <row r="239" spans="1:6" s="9" customFormat="1" ht="12.75" hidden="1">
      <c r="A239" s="207"/>
      <c r="B239" s="207"/>
      <c r="C239" s="21"/>
      <c r="D239" s="21"/>
      <c r="E239" s="21"/>
      <c r="F239" s="22"/>
    </row>
    <row r="240" spans="1:6" s="9" customFormat="1" ht="12.75" hidden="1">
      <c r="A240" s="207"/>
      <c r="B240" s="207"/>
      <c r="C240" s="21"/>
      <c r="D240" s="21"/>
      <c r="E240" s="21"/>
      <c r="F240" s="22"/>
    </row>
    <row r="241" spans="1:6" s="9" customFormat="1" ht="12.75" hidden="1">
      <c r="A241" s="208"/>
      <c r="B241" s="208"/>
      <c r="C241" s="23"/>
      <c r="D241" s="23"/>
      <c r="E241" s="23"/>
      <c r="F241" s="24"/>
    </row>
    <row r="242" spans="1:6" s="9" customFormat="1" ht="13.5" hidden="1" thickBot="1">
      <c r="A242" s="209" t="s">
        <v>13</v>
      </c>
      <c r="B242" s="210"/>
      <c r="C242" s="25">
        <f>SUM(C236:C241)</f>
        <v>0</v>
      </c>
      <c r="D242" s="25">
        <f>SUM(D236:D241)</f>
        <v>0</v>
      </c>
      <c r="E242" s="25">
        <f>SUM(E236:E241)</f>
        <v>0</v>
      </c>
      <c r="F242" s="26">
        <f>SUM(F236:F241)</f>
        <v>0</v>
      </c>
    </row>
    <row r="243" spans="1:6" s="9" customFormat="1" ht="26.25" customHeight="1" hidden="1">
      <c r="A243" s="437" t="s">
        <v>42</v>
      </c>
      <c r="B243" s="426"/>
      <c r="C243" s="21"/>
      <c r="D243" s="21"/>
      <c r="E243" s="29"/>
      <c r="F243" s="22">
        <f>IF(C243-D243-E243&gt;=0,C243-D243-E243,0)</f>
        <v>0</v>
      </c>
    </row>
    <row r="244" spans="1:6" s="9" customFormat="1" ht="14.25" customHeight="1" hidden="1">
      <c r="A244" s="437" t="s">
        <v>43</v>
      </c>
      <c r="B244" s="426"/>
      <c r="C244" s="21"/>
      <c r="D244" s="21">
        <v>0</v>
      </c>
      <c r="E244" s="29"/>
      <c r="F244" s="22">
        <f>IF(C244-D244-E244&gt;=0,C244-D244-E244,0)</f>
        <v>0</v>
      </c>
    </row>
    <row r="245" spans="1:6" s="9" customFormat="1" ht="12.75" hidden="1">
      <c r="A245" s="429" t="s">
        <v>44</v>
      </c>
      <c r="B245" s="430"/>
      <c r="C245" s="23">
        <v>0</v>
      </c>
      <c r="D245" s="23">
        <v>0</v>
      </c>
      <c r="E245" s="30"/>
      <c r="F245" s="24">
        <f>IF(C245-D245-E245&gt;=0,C245-D245-E245,0)</f>
        <v>0</v>
      </c>
    </row>
    <row r="246" spans="1:6" s="9" customFormat="1" ht="12.75" hidden="1">
      <c r="A246" s="431" t="s">
        <v>46</v>
      </c>
      <c r="B246" s="431"/>
      <c r="C246" s="19"/>
      <c r="D246" s="19"/>
      <c r="E246" s="28"/>
      <c r="F246" s="20"/>
    </row>
    <row r="247" spans="1:6" s="9" customFormat="1" ht="12.75" hidden="1">
      <c r="A247" s="426" t="s">
        <v>47</v>
      </c>
      <c r="B247" s="426"/>
      <c r="C247" s="21">
        <v>0</v>
      </c>
      <c r="D247" s="21">
        <v>0</v>
      </c>
      <c r="E247" s="29"/>
      <c r="F247" s="22">
        <f aca="true" t="shared" si="12" ref="F247:F252">IF(C247-D247-E247&gt;=0,C247-D247-E247,0)</f>
        <v>0</v>
      </c>
    </row>
    <row r="248" spans="1:6" s="9" customFormat="1" ht="12.75" hidden="1">
      <c r="A248" s="426" t="s">
        <v>48</v>
      </c>
      <c r="B248" s="426"/>
      <c r="C248" s="21">
        <v>0</v>
      </c>
      <c r="D248" s="21">
        <v>0</v>
      </c>
      <c r="E248" s="29"/>
      <c r="F248" s="22">
        <f t="shared" si="12"/>
        <v>0</v>
      </c>
    </row>
    <row r="249" spans="1:6" s="9" customFormat="1" ht="12.75" hidden="1">
      <c r="A249" s="426" t="s">
        <v>49</v>
      </c>
      <c r="B249" s="426"/>
      <c r="C249" s="21">
        <v>0</v>
      </c>
      <c r="D249" s="21">
        <v>0</v>
      </c>
      <c r="E249" s="29"/>
      <c r="F249" s="22">
        <f t="shared" si="12"/>
        <v>0</v>
      </c>
    </row>
    <row r="250" spans="1:6" s="9" customFormat="1" ht="12.75" hidden="1">
      <c r="A250" s="426" t="s">
        <v>50</v>
      </c>
      <c r="B250" s="426"/>
      <c r="C250" s="21">
        <v>0</v>
      </c>
      <c r="D250" s="21">
        <v>0</v>
      </c>
      <c r="E250" s="29"/>
      <c r="F250" s="22">
        <f t="shared" si="12"/>
        <v>0</v>
      </c>
    </row>
    <row r="251" spans="1:6" s="9" customFormat="1" ht="12.75" hidden="1">
      <c r="A251" s="426" t="s">
        <v>51</v>
      </c>
      <c r="B251" s="426"/>
      <c r="C251" s="21">
        <v>0</v>
      </c>
      <c r="D251" s="21">
        <v>0</v>
      </c>
      <c r="E251" s="29"/>
      <c r="F251" s="22">
        <f t="shared" si="12"/>
        <v>0</v>
      </c>
    </row>
    <row r="252" spans="1:6" s="9" customFormat="1" ht="12.75" hidden="1">
      <c r="A252" s="430" t="s">
        <v>52</v>
      </c>
      <c r="B252" s="430"/>
      <c r="C252" s="23">
        <v>0</v>
      </c>
      <c r="D252" s="23">
        <v>0</v>
      </c>
      <c r="E252" s="30"/>
      <c r="F252" s="24">
        <f t="shared" si="12"/>
        <v>0</v>
      </c>
    </row>
    <row r="253" spans="1:6" s="9" customFormat="1" ht="15" customHeight="1" hidden="1" thickBot="1">
      <c r="A253" s="435" t="s">
        <v>45</v>
      </c>
      <c r="B253" s="436"/>
      <c r="C253" s="25">
        <v>0</v>
      </c>
      <c r="D253" s="25">
        <v>0</v>
      </c>
      <c r="E253" s="31"/>
      <c r="F253" s="26">
        <f>IF(C253-D253-E253&gt;=0,C253-D253-E253,0)</f>
        <v>0</v>
      </c>
    </row>
    <row r="254" spans="1:6" s="9" customFormat="1" ht="13.5" customHeight="1" hidden="1">
      <c r="A254" s="444" t="s">
        <v>53</v>
      </c>
      <c r="B254" s="444"/>
      <c r="C254" s="19"/>
      <c r="D254" s="19"/>
      <c r="E254" s="28"/>
      <c r="F254" s="20"/>
    </row>
    <row r="255" spans="1:6" s="9" customFormat="1" ht="12.75" hidden="1">
      <c r="A255" s="442" t="s">
        <v>54</v>
      </c>
      <c r="B255" s="443"/>
      <c r="C255" s="21"/>
      <c r="D255" s="21"/>
      <c r="E255" s="29"/>
      <c r="F255" s="22"/>
    </row>
    <row r="256" spans="1:6" s="9" customFormat="1" ht="13.5" hidden="1" thickBot="1">
      <c r="A256" s="438" t="s">
        <v>55</v>
      </c>
      <c r="B256" s="439"/>
      <c r="C256" s="23"/>
      <c r="D256" s="23"/>
      <c r="E256" s="30"/>
      <c r="F256" s="24"/>
    </row>
    <row r="257" spans="1:6" s="9" customFormat="1" ht="13.5" hidden="1" thickBot="1">
      <c r="A257" s="1" t="s">
        <v>13</v>
      </c>
      <c r="B257" s="14"/>
      <c r="C257" s="25">
        <f>SUM(C255:C256)</f>
        <v>0</v>
      </c>
      <c r="D257" s="25"/>
      <c r="E257" s="31"/>
      <c r="F257" s="26"/>
    </row>
    <row r="258" spans="2:6" s="9" customFormat="1" ht="12.75">
      <c r="B258" s="16"/>
      <c r="C258" s="16"/>
      <c r="D258" s="17"/>
      <c r="E258" s="17"/>
      <c r="F258" s="17"/>
    </row>
    <row r="259" spans="1:12" s="228" customFormat="1" ht="15" customHeight="1">
      <c r="A259" s="423" t="s">
        <v>250</v>
      </c>
      <c r="B259" s="423"/>
      <c r="C259" s="423"/>
      <c r="D259" s="423"/>
      <c r="E259" s="423"/>
      <c r="F259" s="423"/>
      <c r="G259" s="227"/>
      <c r="H259" s="227"/>
      <c r="I259" s="227"/>
      <c r="J259" s="227"/>
      <c r="K259" s="227"/>
      <c r="L259" s="227"/>
    </row>
    <row r="260" spans="1:12" s="228" customFormat="1" ht="15.75" customHeight="1">
      <c r="A260" s="423" t="s">
        <v>251</v>
      </c>
      <c r="B260" s="423"/>
      <c r="C260" s="423"/>
      <c r="D260" s="423"/>
      <c r="E260" s="423"/>
      <c r="F260" s="423"/>
      <c r="G260" s="227"/>
      <c r="H260" s="227"/>
      <c r="I260" s="227"/>
      <c r="J260" s="227"/>
      <c r="K260" s="227"/>
      <c r="L260" s="227"/>
    </row>
    <row r="261" spans="1:12" s="228" customFormat="1" ht="15.75" customHeight="1">
      <c r="A261" s="423" t="s">
        <v>252</v>
      </c>
      <c r="B261" s="423"/>
      <c r="C261" s="423"/>
      <c r="D261" s="423"/>
      <c r="E261" s="423"/>
      <c r="F261" s="423"/>
      <c r="G261" s="227"/>
      <c r="H261" s="227"/>
      <c r="I261" s="227"/>
      <c r="J261" s="227"/>
      <c r="K261" s="227"/>
      <c r="L261" s="227"/>
    </row>
    <row r="262" spans="1:12" s="228" customFormat="1" ht="18.75">
      <c r="A262" s="424" t="s">
        <v>153</v>
      </c>
      <c r="B262" s="424"/>
      <c r="C262" s="424"/>
      <c r="D262" s="424"/>
      <c r="E262" s="424"/>
      <c r="F262" s="424"/>
      <c r="G262" s="227"/>
      <c r="H262" s="227"/>
      <c r="I262" s="227"/>
      <c r="J262" s="227"/>
      <c r="K262" s="227"/>
      <c r="L262" s="227"/>
    </row>
    <row r="263" spans="1:12" s="228" customFormat="1" ht="18.75">
      <c r="A263" s="307"/>
      <c r="B263" s="307"/>
      <c r="C263" s="307"/>
      <c r="D263" s="307"/>
      <c r="E263" s="307"/>
      <c r="F263" s="307"/>
      <c r="G263" s="227"/>
      <c r="H263" s="227"/>
      <c r="I263" s="227"/>
      <c r="J263" s="227"/>
      <c r="K263" s="227"/>
      <c r="L263" s="227"/>
    </row>
    <row r="264" spans="1:6" s="52" customFormat="1" ht="18.75">
      <c r="A264" s="441" t="s">
        <v>253</v>
      </c>
      <c r="B264" s="441"/>
      <c r="C264" s="441"/>
      <c r="D264" s="441"/>
      <c r="E264" s="441"/>
      <c r="F264" s="441"/>
    </row>
    <row r="265" spans="1:6" s="52" customFormat="1" ht="18.75">
      <c r="A265" s="441" t="s">
        <v>254</v>
      </c>
      <c r="B265" s="441"/>
      <c r="C265" s="441"/>
      <c r="D265" s="441"/>
      <c r="E265" s="441"/>
      <c r="F265" s="441"/>
    </row>
    <row r="266" spans="1:6" s="52" customFormat="1" ht="18.75">
      <c r="A266" s="441" t="s">
        <v>255</v>
      </c>
      <c r="B266" s="441"/>
      <c r="C266" s="441"/>
      <c r="D266" s="441"/>
      <c r="E266" s="441"/>
      <c r="F266" s="441"/>
    </row>
    <row r="267" spans="1:6" s="52" customFormat="1" ht="18.75">
      <c r="A267" s="441" t="s">
        <v>256</v>
      </c>
      <c r="B267" s="441"/>
      <c r="C267" s="441"/>
      <c r="D267" s="441"/>
      <c r="E267" s="441"/>
      <c r="F267" s="441"/>
    </row>
    <row r="268" s="52" customFormat="1" ht="18.75"/>
    <row r="269" spans="1:3" s="52" customFormat="1" ht="18.75">
      <c r="A269" s="440">
        <f ca="1">TODAY()</f>
        <v>40680</v>
      </c>
      <c r="B269" s="440"/>
      <c r="C269" s="440"/>
    </row>
    <row r="270" spans="2:6" s="9" customFormat="1" ht="12.75">
      <c r="B270" s="3"/>
      <c r="C270" s="3"/>
      <c r="D270" s="3"/>
      <c r="E270" s="3"/>
      <c r="F270" s="3"/>
    </row>
    <row r="271" spans="2:6" s="9" customFormat="1" ht="12.75">
      <c r="B271" s="3"/>
      <c r="C271" s="3"/>
      <c r="D271" s="3"/>
      <c r="E271" s="3"/>
      <c r="F271" s="3"/>
    </row>
    <row r="272" spans="2:6" s="9" customFormat="1" ht="12.75">
      <c r="B272" s="3"/>
      <c r="C272" s="3"/>
      <c r="D272" s="3"/>
      <c r="E272" s="3"/>
      <c r="F272" s="3"/>
    </row>
  </sheetData>
  <sheetProtection/>
  <mergeCells count="36">
    <mergeCell ref="A256:B256"/>
    <mergeCell ref="A252:B252"/>
    <mergeCell ref="A253:B253"/>
    <mergeCell ref="A269:C269"/>
    <mergeCell ref="A264:F264"/>
    <mergeCell ref="A265:F265"/>
    <mergeCell ref="A266:F266"/>
    <mergeCell ref="A267:F267"/>
    <mergeCell ref="A255:B255"/>
    <mergeCell ref="A254:B254"/>
    <mergeCell ref="A251:B251"/>
    <mergeCell ref="A227:B227"/>
    <mergeCell ref="A250:B250"/>
    <mergeCell ref="A219:B219"/>
    <mergeCell ref="A243:B243"/>
    <mergeCell ref="A244:B244"/>
    <mergeCell ref="A249:B249"/>
    <mergeCell ref="A1:F1"/>
    <mergeCell ref="A4:F4"/>
    <mergeCell ref="A5:F5"/>
    <mergeCell ref="A187:B187"/>
    <mergeCell ref="A133:B133"/>
    <mergeCell ref="A82:B82"/>
    <mergeCell ref="A145:B145"/>
    <mergeCell ref="A155:B155"/>
    <mergeCell ref="A39:A40"/>
    <mergeCell ref="A261:F261"/>
    <mergeCell ref="A262:F262"/>
    <mergeCell ref="A163:B163"/>
    <mergeCell ref="A179:B179"/>
    <mergeCell ref="A259:F259"/>
    <mergeCell ref="A260:F260"/>
    <mergeCell ref="A245:B245"/>
    <mergeCell ref="A246:B246"/>
    <mergeCell ref="A247:B247"/>
    <mergeCell ref="A248:B248"/>
  </mergeCells>
  <printOptions horizontalCentered="1"/>
  <pageMargins left="0.984251968503937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showGridLines="0" showZeros="0" view="pageBreakPreview" zoomScaleSheetLayoutView="100" zoomScalePageLayoutView="0" workbookViewId="0" topLeftCell="A51">
      <selection activeCell="C57" sqref="C57:D59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5.75390625" style="34" customWidth="1"/>
    <col min="4" max="4" width="11.875" style="34" customWidth="1"/>
    <col min="5" max="5" width="13.75390625" style="34" customWidth="1"/>
    <col min="6" max="16384" width="9.125" style="34" customWidth="1"/>
  </cols>
  <sheetData>
    <row r="1" spans="2:5" ht="12.75">
      <c r="B1" s="445" t="s">
        <v>209</v>
      </c>
      <c r="C1" s="445"/>
      <c r="D1" s="445"/>
      <c r="E1" s="445"/>
    </row>
    <row r="4" spans="2:5" ht="12.75">
      <c r="B4" s="446" t="s">
        <v>159</v>
      </c>
      <c r="C4" s="446"/>
      <c r="D4" s="446"/>
      <c r="E4" s="446"/>
    </row>
    <row r="5" spans="2:5" ht="42.75" customHeight="1">
      <c r="B5" s="447" t="s">
        <v>210</v>
      </c>
      <c r="C5" s="447"/>
      <c r="D5" s="447"/>
      <c r="E5" s="447"/>
    </row>
    <row r="7" spans="4:5" ht="12.75">
      <c r="D7" s="448" t="s">
        <v>212</v>
      </c>
      <c r="E7" s="448"/>
    </row>
    <row r="8" ht="13.5" thickBot="1"/>
    <row r="9" spans="1:5" s="267" customFormat="1" ht="65.25" customHeight="1" thickBot="1">
      <c r="A9" s="304" t="s">
        <v>4</v>
      </c>
      <c r="B9" s="287" t="s">
        <v>5</v>
      </c>
      <c r="C9" s="268" t="s">
        <v>208</v>
      </c>
      <c r="D9" s="269" t="s">
        <v>59</v>
      </c>
      <c r="E9" s="269" t="s">
        <v>8</v>
      </c>
    </row>
    <row r="10" spans="1:5" s="47" customFormat="1" ht="12.75">
      <c r="A10" s="302"/>
      <c r="B10" s="288" t="s">
        <v>9</v>
      </c>
      <c r="C10" s="270"/>
      <c r="D10" s="270"/>
      <c r="E10" s="271"/>
    </row>
    <row r="11" spans="1:5" s="47" customFormat="1" ht="12.75">
      <c r="A11" s="302"/>
      <c r="B11" s="212" t="s">
        <v>12</v>
      </c>
      <c r="C11" s="272"/>
      <c r="D11" s="273"/>
      <c r="E11" s="274">
        <f>C11-D11</f>
        <v>0</v>
      </c>
    </row>
    <row r="12" spans="1:5" s="47" customFormat="1" ht="27.75" customHeight="1">
      <c r="A12" s="302">
        <v>6</v>
      </c>
      <c r="B12" s="289" t="s">
        <v>211</v>
      </c>
      <c r="C12" s="58"/>
      <c r="D12" s="58"/>
      <c r="E12" s="275">
        <f>C12-D12</f>
        <v>0</v>
      </c>
    </row>
    <row r="13" spans="1:5" s="47" customFormat="1" ht="38.25">
      <c r="A13" s="302">
        <v>8</v>
      </c>
      <c r="B13" s="290" t="s">
        <v>213</v>
      </c>
      <c r="C13" s="58"/>
      <c r="D13" s="58"/>
      <c r="E13" s="275">
        <f>C13-D13</f>
        <v>0</v>
      </c>
    </row>
    <row r="14" spans="1:5" s="47" customFormat="1" ht="25.5">
      <c r="A14" s="302">
        <v>9</v>
      </c>
      <c r="B14" s="291" t="s">
        <v>214</v>
      </c>
      <c r="C14" s="58"/>
      <c r="D14" s="58"/>
      <c r="E14" s="275">
        <f>C14-D14</f>
        <v>0</v>
      </c>
    </row>
    <row r="15" spans="1:5" s="47" customFormat="1" ht="54.75" customHeight="1" thickBot="1">
      <c r="A15" s="302">
        <v>10</v>
      </c>
      <c r="B15" s="292" t="s">
        <v>218</v>
      </c>
      <c r="C15" s="58"/>
      <c r="D15" s="58"/>
      <c r="E15" s="275">
        <f>C15-D15</f>
        <v>0</v>
      </c>
    </row>
    <row r="16" spans="1:5" s="47" customFormat="1" ht="13.5" thickBot="1">
      <c r="A16" s="302"/>
      <c r="B16" s="293" t="s">
        <v>13</v>
      </c>
      <c r="C16" s="276">
        <f>SUM(C12:C15)</f>
        <v>0</v>
      </c>
      <c r="D16" s="276">
        <f>SUM(D12:D15)</f>
        <v>0</v>
      </c>
      <c r="E16" s="276">
        <f>SUM(E12:E15)</f>
        <v>0</v>
      </c>
    </row>
    <row r="17" spans="1:5" s="47" customFormat="1" ht="12.75">
      <c r="A17" s="302"/>
      <c r="B17" s="294" t="s">
        <v>57</v>
      </c>
      <c r="C17" s="278"/>
      <c r="D17" s="279"/>
      <c r="E17" s="280"/>
    </row>
    <row r="18" spans="1:5" s="47" customFormat="1" ht="12.75">
      <c r="A18" s="302"/>
      <c r="B18" s="212" t="s">
        <v>58</v>
      </c>
      <c r="C18" s="278"/>
      <c r="D18" s="279"/>
      <c r="E18" s="275">
        <f>C18-D18</f>
        <v>0</v>
      </c>
    </row>
    <row r="19" spans="1:5" s="47" customFormat="1" ht="48.75" customHeight="1" thickBot="1">
      <c r="A19" s="302">
        <v>9</v>
      </c>
      <c r="B19" s="295" t="s">
        <v>216</v>
      </c>
      <c r="C19" s="58"/>
      <c r="D19" s="58"/>
      <c r="E19" s="275">
        <f>C19-D19</f>
        <v>0</v>
      </c>
    </row>
    <row r="20" spans="1:5" s="47" customFormat="1" ht="13.5" thickBot="1">
      <c r="A20" s="302"/>
      <c r="B20" s="293" t="s">
        <v>13</v>
      </c>
      <c r="C20" s="276">
        <f>SUM(C19:C19)</f>
        <v>0</v>
      </c>
      <c r="D20" s="276">
        <f>SUM(D19:D19)</f>
        <v>0</v>
      </c>
      <c r="E20" s="277">
        <f>SUM(E19:E19)</f>
        <v>0</v>
      </c>
    </row>
    <row r="21" spans="1:5" s="47" customFormat="1" ht="13.5" thickBot="1">
      <c r="A21" s="302"/>
      <c r="B21" s="296" t="s">
        <v>55</v>
      </c>
      <c r="C21" s="276"/>
      <c r="D21" s="281"/>
      <c r="E21" s="277"/>
    </row>
    <row r="22" spans="1:5" s="47" customFormat="1" ht="38.25">
      <c r="A22" s="302">
        <v>1</v>
      </c>
      <c r="B22" s="297" t="s">
        <v>215</v>
      </c>
      <c r="C22" s="58"/>
      <c r="D22" s="58"/>
      <c r="E22" s="275">
        <f>C22-D22</f>
        <v>0</v>
      </c>
    </row>
    <row r="23" spans="1:5" s="47" customFormat="1" ht="48.75" thickBot="1">
      <c r="A23" s="302">
        <v>10</v>
      </c>
      <c r="B23" s="295" t="s">
        <v>217</v>
      </c>
      <c r="C23" s="58"/>
      <c r="D23" s="58"/>
      <c r="E23" s="275">
        <f>C23-D23</f>
        <v>0</v>
      </c>
    </row>
    <row r="24" spans="1:5" s="47" customFormat="1" ht="13.5" thickBot="1">
      <c r="A24" s="302"/>
      <c r="B24" s="293" t="s">
        <v>13</v>
      </c>
      <c r="C24" s="276">
        <f>SUM(C21:C23)</f>
        <v>0</v>
      </c>
      <c r="D24" s="276">
        <f>SUM(D21:D23)</f>
        <v>0</v>
      </c>
      <c r="E24" s="277">
        <f>SUM(E21:E23)</f>
        <v>0</v>
      </c>
    </row>
    <row r="25" spans="1:5" s="47" customFormat="1" ht="25.5">
      <c r="A25" s="302"/>
      <c r="B25" s="298" t="s">
        <v>14</v>
      </c>
      <c r="C25" s="282"/>
      <c r="D25" s="283"/>
      <c r="E25" s="284"/>
    </row>
    <row r="26" spans="1:5" s="47" customFormat="1" ht="14.25" customHeight="1">
      <c r="A26" s="302">
        <v>1</v>
      </c>
      <c r="B26" s="290" t="s">
        <v>219</v>
      </c>
      <c r="C26" s="58"/>
      <c r="D26" s="58"/>
      <c r="E26" s="275">
        <f>C26-D26</f>
        <v>0</v>
      </c>
    </row>
    <row r="27" spans="1:5" s="47" customFormat="1" ht="13.5" thickBot="1">
      <c r="A27" s="302">
        <v>2</v>
      </c>
      <c r="B27" s="299" t="s">
        <v>220</v>
      </c>
      <c r="C27" s="58"/>
      <c r="D27" s="58"/>
      <c r="E27" s="275">
        <f>C27-D27</f>
        <v>0</v>
      </c>
    </row>
    <row r="28" spans="1:5" s="47" customFormat="1" ht="13.5" thickBot="1">
      <c r="A28" s="302"/>
      <c r="B28" s="293" t="s">
        <v>13</v>
      </c>
      <c r="C28" s="276">
        <f>SUM(C26:C27)</f>
        <v>0</v>
      </c>
      <c r="D28" s="276">
        <f>SUM(D26:D27)</f>
        <v>0</v>
      </c>
      <c r="E28" s="277">
        <f>SUM(E26:E27)</f>
        <v>0</v>
      </c>
    </row>
    <row r="29" spans="1:5" s="47" customFormat="1" ht="38.25">
      <c r="A29" s="302"/>
      <c r="B29" s="212" t="s">
        <v>238</v>
      </c>
      <c r="C29" s="58"/>
      <c r="D29" s="59"/>
      <c r="E29" s="275"/>
    </row>
    <row r="30" spans="1:5" s="47" customFormat="1" ht="38.25">
      <c r="A30" s="302">
        <v>1</v>
      </c>
      <c r="B30" s="290" t="s">
        <v>240</v>
      </c>
      <c r="C30" s="58"/>
      <c r="D30" s="59"/>
      <c r="E30" s="275">
        <f>C30-D30</f>
        <v>0</v>
      </c>
    </row>
    <row r="31" spans="1:5" s="47" customFormat="1" ht="63.75">
      <c r="A31" s="302">
        <v>2</v>
      </c>
      <c r="B31" s="300" t="s">
        <v>241</v>
      </c>
      <c r="C31" s="58"/>
      <c r="D31" s="59"/>
      <c r="E31" s="275">
        <f>C31-D31</f>
        <v>0</v>
      </c>
    </row>
    <row r="32" spans="1:5" s="47" customFormat="1" ht="25.5">
      <c r="A32" s="302">
        <v>4</v>
      </c>
      <c r="B32" s="300" t="s">
        <v>242</v>
      </c>
      <c r="C32" s="58"/>
      <c r="D32" s="59"/>
      <c r="E32" s="275">
        <f>C32-D32</f>
        <v>0</v>
      </c>
    </row>
    <row r="33" spans="1:5" s="47" customFormat="1" ht="26.25" thickBot="1">
      <c r="A33" s="302">
        <v>5</v>
      </c>
      <c r="B33" s="300" t="s">
        <v>243</v>
      </c>
      <c r="C33" s="58"/>
      <c r="D33" s="58"/>
      <c r="E33" s="275">
        <f>C33-D33</f>
        <v>0</v>
      </c>
    </row>
    <row r="34" spans="1:5" s="47" customFormat="1" ht="13.5" thickBot="1">
      <c r="A34" s="302"/>
      <c r="B34" s="293" t="s">
        <v>13</v>
      </c>
      <c r="C34" s="276">
        <f>SUM(C29:C33)</f>
        <v>0</v>
      </c>
      <c r="D34" s="276">
        <f>SUM(D29:D33)</f>
        <v>0</v>
      </c>
      <c r="E34" s="277">
        <f>SUM(E29:E33)</f>
        <v>0</v>
      </c>
    </row>
    <row r="35" spans="1:5" s="47" customFormat="1" ht="12.75" customHeight="1">
      <c r="A35" s="302"/>
      <c r="B35" s="212" t="s">
        <v>17</v>
      </c>
      <c r="C35" s="58"/>
      <c r="D35" s="59"/>
      <c r="E35" s="275"/>
    </row>
    <row r="36" spans="1:5" s="47" customFormat="1" ht="25.5">
      <c r="A36" s="302">
        <v>1</v>
      </c>
      <c r="B36" s="290" t="s">
        <v>226</v>
      </c>
      <c r="C36" s="58"/>
      <c r="D36" s="58"/>
      <c r="E36" s="275">
        <f aca="true" t="shared" si="0" ref="E36:E42">C36-D36</f>
        <v>0</v>
      </c>
    </row>
    <row r="37" spans="1:5" s="47" customFormat="1" ht="38.25">
      <c r="A37" s="302">
        <v>5</v>
      </c>
      <c r="B37" s="290" t="s">
        <v>239</v>
      </c>
      <c r="C37" s="58"/>
      <c r="D37" s="58"/>
      <c r="E37" s="275">
        <f t="shared" si="0"/>
        <v>0</v>
      </c>
    </row>
    <row r="38" spans="1:5" s="47" customFormat="1" ht="51">
      <c r="A38" s="302">
        <v>7</v>
      </c>
      <c r="B38" s="290" t="s">
        <v>225</v>
      </c>
      <c r="C38" s="58"/>
      <c r="D38" s="58"/>
      <c r="E38" s="275">
        <f t="shared" si="0"/>
        <v>0</v>
      </c>
    </row>
    <row r="39" spans="1:5" s="47" customFormat="1" ht="38.25">
      <c r="A39" s="302">
        <v>8</v>
      </c>
      <c r="B39" s="290" t="s">
        <v>227</v>
      </c>
      <c r="C39" s="58"/>
      <c r="D39" s="58"/>
      <c r="E39" s="275">
        <f t="shared" si="0"/>
        <v>0</v>
      </c>
    </row>
    <row r="40" spans="1:5" s="47" customFormat="1" ht="25.5">
      <c r="A40" s="302">
        <v>12</v>
      </c>
      <c r="B40" s="290" t="s">
        <v>228</v>
      </c>
      <c r="C40" s="58"/>
      <c r="D40" s="58"/>
      <c r="E40" s="275">
        <f t="shared" si="0"/>
        <v>0</v>
      </c>
    </row>
    <row r="41" spans="1:5" s="47" customFormat="1" ht="38.25">
      <c r="A41" s="302">
        <v>13</v>
      </c>
      <c r="B41" s="290" t="s">
        <v>229</v>
      </c>
      <c r="C41" s="58"/>
      <c r="D41" s="58"/>
      <c r="E41" s="275">
        <f t="shared" si="0"/>
        <v>0</v>
      </c>
    </row>
    <row r="42" spans="1:5" s="47" customFormat="1" ht="26.25" thickBot="1">
      <c r="A42" s="302">
        <v>15</v>
      </c>
      <c r="B42" s="301" t="s">
        <v>230</v>
      </c>
      <c r="C42" s="278"/>
      <c r="D42" s="278"/>
      <c r="E42" s="280">
        <f t="shared" si="0"/>
        <v>0</v>
      </c>
    </row>
    <row r="43" spans="1:5" s="47" customFormat="1" ht="13.5" thickBot="1">
      <c r="A43" s="302"/>
      <c r="B43" s="293" t="s">
        <v>13</v>
      </c>
      <c r="C43" s="276">
        <f>SUM(C36:C42)</f>
        <v>0</v>
      </c>
      <c r="D43" s="276">
        <f>SUM(D36:D42)</f>
        <v>0</v>
      </c>
      <c r="E43" s="277">
        <f>SUM(E36:E42)</f>
        <v>0</v>
      </c>
    </row>
    <row r="44" spans="1:5" s="47" customFormat="1" ht="12.75">
      <c r="A44" s="302"/>
      <c r="B44" s="212" t="s">
        <v>34</v>
      </c>
      <c r="C44" s="58"/>
      <c r="D44" s="59"/>
      <c r="E44" s="275"/>
    </row>
    <row r="45" spans="1:5" s="47" customFormat="1" ht="27" customHeight="1">
      <c r="A45" s="302">
        <v>2</v>
      </c>
      <c r="B45" s="297" t="s">
        <v>231</v>
      </c>
      <c r="C45" s="58"/>
      <c r="D45" s="58"/>
      <c r="E45" s="275">
        <f aca="true" t="shared" si="1" ref="E45:E51">C45-D45</f>
        <v>0</v>
      </c>
    </row>
    <row r="46" spans="1:5" s="47" customFormat="1" ht="27.75" customHeight="1">
      <c r="A46" s="302">
        <v>3</v>
      </c>
      <c r="B46" s="297" t="s">
        <v>232</v>
      </c>
      <c r="C46" s="58"/>
      <c r="D46" s="58"/>
      <c r="E46" s="275">
        <f t="shared" si="1"/>
        <v>0</v>
      </c>
    </row>
    <row r="47" spans="1:5" s="47" customFormat="1" ht="25.5">
      <c r="A47" s="302">
        <v>4</v>
      </c>
      <c r="B47" s="297" t="s">
        <v>233</v>
      </c>
      <c r="C47" s="58"/>
      <c r="D47" s="58"/>
      <c r="E47" s="275">
        <f t="shared" si="1"/>
        <v>0</v>
      </c>
    </row>
    <row r="48" spans="1:5" s="47" customFormat="1" ht="25.5">
      <c r="A48" s="302">
        <v>5</v>
      </c>
      <c r="B48" s="297" t="s">
        <v>234</v>
      </c>
      <c r="C48" s="58"/>
      <c r="D48" s="58"/>
      <c r="E48" s="275">
        <f t="shared" si="1"/>
        <v>0</v>
      </c>
    </row>
    <row r="49" spans="1:5" s="47" customFormat="1" ht="38.25">
      <c r="A49" s="302">
        <v>7</v>
      </c>
      <c r="B49" s="297" t="s">
        <v>235</v>
      </c>
      <c r="C49" s="58"/>
      <c r="D49" s="58"/>
      <c r="E49" s="275">
        <f t="shared" si="1"/>
        <v>0</v>
      </c>
    </row>
    <row r="50" spans="1:5" s="47" customFormat="1" ht="38.25">
      <c r="A50" s="302">
        <v>8</v>
      </c>
      <c r="B50" s="297" t="s">
        <v>236</v>
      </c>
      <c r="C50" s="58"/>
      <c r="D50" s="58"/>
      <c r="E50" s="275">
        <f t="shared" si="1"/>
        <v>0</v>
      </c>
    </row>
    <row r="51" spans="1:5" s="47" customFormat="1" ht="26.25" customHeight="1" thickBot="1">
      <c r="A51" s="302">
        <v>9</v>
      </c>
      <c r="B51" s="297" t="s">
        <v>237</v>
      </c>
      <c r="C51" s="58"/>
      <c r="D51" s="58"/>
      <c r="E51" s="275">
        <f t="shared" si="1"/>
        <v>0</v>
      </c>
    </row>
    <row r="52" spans="1:5" s="47" customFormat="1" ht="13.5" thickBot="1">
      <c r="A52" s="302"/>
      <c r="B52" s="293" t="s">
        <v>13</v>
      </c>
      <c r="C52" s="276">
        <f>SUM(C45:C51)</f>
        <v>0</v>
      </c>
      <c r="D52" s="276">
        <f>SUM(D45:D51)</f>
        <v>0</v>
      </c>
      <c r="E52" s="277">
        <f>SUM(E45:E51)</f>
        <v>0</v>
      </c>
    </row>
    <row r="53" spans="1:5" s="47" customFormat="1" ht="25.5">
      <c r="A53" s="302"/>
      <c r="B53" s="212" t="s">
        <v>36</v>
      </c>
      <c r="C53" s="58"/>
      <c r="D53" s="59"/>
      <c r="E53" s="275"/>
    </row>
    <row r="54" spans="1:5" s="47" customFormat="1" ht="26.25" thickBot="1">
      <c r="A54" s="302"/>
      <c r="B54" s="297" t="s">
        <v>221</v>
      </c>
      <c r="C54" s="58"/>
      <c r="D54" s="58"/>
      <c r="E54" s="275">
        <f>C54-D54</f>
        <v>0</v>
      </c>
    </row>
    <row r="55" spans="1:5" s="47" customFormat="1" ht="13.5" thickBot="1">
      <c r="A55" s="302"/>
      <c r="B55" s="293" t="s">
        <v>13</v>
      </c>
      <c r="C55" s="276">
        <f>SUM(C54:C54)</f>
        <v>0</v>
      </c>
      <c r="D55" s="276">
        <f>SUM(D54:D54)</f>
        <v>0</v>
      </c>
      <c r="E55" s="277">
        <f>SUM(E54:E54)</f>
        <v>0</v>
      </c>
    </row>
    <row r="56" spans="1:5" s="47" customFormat="1" ht="25.5">
      <c r="A56" s="302"/>
      <c r="B56" s="212" t="s">
        <v>41</v>
      </c>
      <c r="C56" s="58"/>
      <c r="D56" s="59"/>
      <c r="E56" s="275"/>
    </row>
    <row r="57" spans="1:5" s="47" customFormat="1" ht="25.5">
      <c r="A57" s="302">
        <v>1</v>
      </c>
      <c r="B57" s="290" t="s">
        <v>222</v>
      </c>
      <c r="C57" s="58"/>
      <c r="D57" s="58"/>
      <c r="E57" s="275">
        <f>C57-D57</f>
        <v>0</v>
      </c>
    </row>
    <row r="58" spans="1:5" s="47" customFormat="1" ht="12.75">
      <c r="A58" s="302">
        <v>2</v>
      </c>
      <c r="B58" s="290" t="s">
        <v>224</v>
      </c>
      <c r="C58" s="58"/>
      <c r="D58" s="58"/>
      <c r="E58" s="275">
        <f>C58-D58</f>
        <v>0</v>
      </c>
    </row>
    <row r="59" spans="1:5" s="47" customFormat="1" ht="39" thickBot="1">
      <c r="A59" s="302">
        <v>3</v>
      </c>
      <c r="B59" s="290" t="s">
        <v>223</v>
      </c>
      <c r="C59" s="58"/>
      <c r="D59" s="58"/>
      <c r="E59" s="275">
        <f>C59-D59</f>
        <v>0</v>
      </c>
    </row>
    <row r="60" spans="1:5" s="47" customFormat="1" ht="13.5" thickBot="1">
      <c r="A60" s="303"/>
      <c r="B60" s="293" t="s">
        <v>13</v>
      </c>
      <c r="C60" s="276">
        <f>SUM(C57:C59)</f>
        <v>0</v>
      </c>
      <c r="D60" s="276">
        <f>SUM(D57:D59)</f>
        <v>0</v>
      </c>
      <c r="E60" s="277">
        <f>SUM(E57:E59)</f>
        <v>0</v>
      </c>
    </row>
    <row r="61" spans="3:5" s="47" customFormat="1" ht="12.75">
      <c r="C61" s="285"/>
      <c r="D61" s="286"/>
      <c r="E61" s="286"/>
    </row>
    <row r="62" spans="1:11" s="228" customFormat="1" ht="15" customHeight="1">
      <c r="A62" s="423" t="s">
        <v>250</v>
      </c>
      <c r="B62" s="423"/>
      <c r="C62" s="423"/>
      <c r="D62" s="423"/>
      <c r="E62" s="423"/>
      <c r="F62" s="227"/>
      <c r="G62" s="227"/>
      <c r="H62" s="227"/>
      <c r="I62" s="227"/>
      <c r="J62" s="227"/>
      <c r="K62" s="227"/>
    </row>
    <row r="63" spans="1:11" s="228" customFormat="1" ht="15.75" customHeight="1">
      <c r="A63" s="423" t="s">
        <v>251</v>
      </c>
      <c r="B63" s="423"/>
      <c r="C63" s="423"/>
      <c r="D63" s="423"/>
      <c r="E63" s="423"/>
      <c r="F63" s="227"/>
      <c r="G63" s="227"/>
      <c r="H63" s="227"/>
      <c r="I63" s="227"/>
      <c r="J63" s="227"/>
      <c r="K63" s="227"/>
    </row>
    <row r="64" spans="1:11" s="228" customFormat="1" ht="15.75" customHeight="1">
      <c r="A64" s="423" t="s">
        <v>252</v>
      </c>
      <c r="B64" s="423"/>
      <c r="C64" s="423"/>
      <c r="D64" s="423"/>
      <c r="E64" s="423"/>
      <c r="F64" s="227"/>
      <c r="G64" s="227"/>
      <c r="H64" s="227"/>
      <c r="I64" s="227"/>
      <c r="J64" s="227"/>
      <c r="K64" s="227"/>
    </row>
    <row r="65" spans="1:11" s="228" customFormat="1" ht="18.75">
      <c r="A65" s="424" t="s">
        <v>153</v>
      </c>
      <c r="B65" s="424"/>
      <c r="C65" s="424"/>
      <c r="D65" s="424"/>
      <c r="E65" s="424"/>
      <c r="F65" s="227"/>
      <c r="G65" s="227"/>
      <c r="H65" s="227"/>
      <c r="I65" s="227"/>
      <c r="J65" s="227"/>
      <c r="K65" s="227"/>
    </row>
    <row r="66" spans="1:11" s="228" customFormat="1" ht="18.75">
      <c r="A66" s="307"/>
      <c r="B66" s="307"/>
      <c r="C66" s="307"/>
      <c r="D66" s="307"/>
      <c r="E66" s="307"/>
      <c r="F66" s="227"/>
      <c r="G66" s="227"/>
      <c r="H66" s="227"/>
      <c r="I66" s="227"/>
      <c r="J66" s="227"/>
      <c r="K66" s="227"/>
    </row>
    <row r="67" spans="1:5" s="52" customFormat="1" ht="18.75">
      <c r="A67" s="441" t="s">
        <v>253</v>
      </c>
      <c r="B67" s="441"/>
      <c r="C67" s="441"/>
      <c r="D67" s="441"/>
      <c r="E67" s="441"/>
    </row>
    <row r="68" spans="1:5" s="52" customFormat="1" ht="18.75">
      <c r="A68" s="441" t="s">
        <v>254</v>
      </c>
      <c r="B68" s="441"/>
      <c r="C68" s="441"/>
      <c r="D68" s="441"/>
      <c r="E68" s="441"/>
    </row>
    <row r="69" spans="1:5" s="52" customFormat="1" ht="18.75">
      <c r="A69" s="441" t="s">
        <v>255</v>
      </c>
      <c r="B69" s="441"/>
      <c r="C69" s="441"/>
      <c r="D69" s="441"/>
      <c r="E69" s="441"/>
    </row>
    <row r="70" spans="1:5" s="52" customFormat="1" ht="18.75">
      <c r="A70" s="441" t="s">
        <v>257</v>
      </c>
      <c r="B70" s="441"/>
      <c r="C70" s="441"/>
      <c r="D70" s="441"/>
      <c r="E70" s="441"/>
    </row>
    <row r="71" s="52" customFormat="1" ht="18.75"/>
    <row r="72" spans="1:3" s="52" customFormat="1" ht="18.75">
      <c r="A72" s="440">
        <f ca="1">TODAY()</f>
        <v>40680</v>
      </c>
      <c r="B72" s="440"/>
      <c r="C72" s="440"/>
    </row>
    <row r="73" spans="3:5" s="47" customFormat="1" ht="12.75">
      <c r="C73" s="34"/>
      <c r="D73" s="34"/>
      <c r="E73" s="34"/>
    </row>
    <row r="74" spans="3:5" s="47" customFormat="1" ht="12.75">
      <c r="C74" s="34"/>
      <c r="D74" s="34"/>
      <c r="E74" s="34"/>
    </row>
    <row r="75" spans="3:5" s="47" customFormat="1" ht="12.75">
      <c r="C75" s="34"/>
      <c r="D75" s="34"/>
      <c r="E75" s="34"/>
    </row>
  </sheetData>
  <sheetProtection/>
  <mergeCells count="13">
    <mergeCell ref="D7:E7"/>
    <mergeCell ref="A64:E64"/>
    <mergeCell ref="A65:E65"/>
    <mergeCell ref="A68:E68"/>
    <mergeCell ref="A69:E69"/>
    <mergeCell ref="A70:E70"/>
    <mergeCell ref="A72:C72"/>
    <mergeCell ref="B1:E1"/>
    <mergeCell ref="B4:E4"/>
    <mergeCell ref="B5:E5"/>
    <mergeCell ref="A62:E62"/>
    <mergeCell ref="A67:E67"/>
    <mergeCell ref="A63:E63"/>
  </mergeCells>
  <printOptions horizontalCentered="1"/>
  <pageMargins left="0.984251968503937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showZeros="0" tabSelected="1" view="pageBreakPreview" zoomScaleSheetLayoutView="100" zoomScalePageLayoutView="0" workbookViewId="0" topLeftCell="A43">
      <selection activeCell="B45" sqref="B45:C45"/>
    </sheetView>
  </sheetViews>
  <sheetFormatPr defaultColWidth="9.00390625" defaultRowHeight="12.75"/>
  <cols>
    <col min="1" max="1" width="5.00390625" style="3" customWidth="1"/>
    <col min="2" max="2" width="20.875" style="3" customWidth="1"/>
    <col min="3" max="3" width="50.00390625" style="3" customWidth="1"/>
    <col min="4" max="4" width="12.875" style="3" customWidth="1"/>
    <col min="5" max="5" width="13.125" style="3" customWidth="1"/>
    <col min="6" max="6" width="14.125" style="3" customWidth="1"/>
    <col min="7" max="7" width="12.875" style="3" customWidth="1"/>
    <col min="8" max="8" width="2.875" style="3" customWidth="1"/>
    <col min="9" max="16384" width="9.125" style="3" customWidth="1"/>
  </cols>
  <sheetData>
    <row r="1" spans="1:7" ht="15.75">
      <c r="A1" s="2"/>
      <c r="B1" s="2"/>
      <c r="C1" s="2"/>
      <c r="D1" s="2"/>
      <c r="E1" s="514" t="s">
        <v>291</v>
      </c>
      <c r="F1" s="514"/>
      <c r="G1" s="514"/>
    </row>
    <row r="2" spans="1:7" ht="7.5" customHeight="1">
      <c r="A2" s="2"/>
      <c r="B2" s="2"/>
      <c r="C2" s="2"/>
      <c r="D2" s="2"/>
      <c r="E2" s="2"/>
      <c r="F2" s="2"/>
      <c r="G2" s="2"/>
    </row>
    <row r="3" spans="1:7" ht="16.5">
      <c r="A3" s="486" t="s">
        <v>1</v>
      </c>
      <c r="B3" s="486"/>
      <c r="C3" s="486"/>
      <c r="D3" s="486"/>
      <c r="E3" s="486"/>
      <c r="F3" s="486"/>
      <c r="G3" s="486"/>
    </row>
    <row r="4" spans="1:7" ht="16.5">
      <c r="A4" s="487" t="s">
        <v>292</v>
      </c>
      <c r="B4" s="487"/>
      <c r="C4" s="487"/>
      <c r="D4" s="487"/>
      <c r="E4" s="487"/>
      <c r="F4" s="487"/>
      <c r="G4" s="487"/>
    </row>
    <row r="5" ht="15.75">
      <c r="G5" s="342" t="s">
        <v>3</v>
      </c>
    </row>
    <row r="6" spans="1:7" ht="9" customHeight="1" thickBot="1">
      <c r="A6" s="331"/>
      <c r="B6" s="331"/>
      <c r="C6" s="331"/>
      <c r="D6" s="331"/>
      <c r="E6" s="331"/>
      <c r="F6" s="331"/>
      <c r="G6" s="331"/>
    </row>
    <row r="7" spans="1:7" s="8" customFormat="1" ht="74.25" customHeight="1" thickBot="1" thickTop="1">
      <c r="A7" s="343" t="s">
        <v>271</v>
      </c>
      <c r="B7" s="488" t="s">
        <v>5</v>
      </c>
      <c r="C7" s="488"/>
      <c r="D7" s="344" t="s">
        <v>6</v>
      </c>
      <c r="E7" s="344" t="s">
        <v>288</v>
      </c>
      <c r="F7" s="345" t="s">
        <v>274</v>
      </c>
      <c r="G7" s="346" t="s">
        <v>8</v>
      </c>
    </row>
    <row r="8" spans="1:7" s="9" customFormat="1" ht="17.25" thickTop="1">
      <c r="A8" s="489"/>
      <c r="B8" s="493" t="s">
        <v>9</v>
      </c>
      <c r="C8" s="494"/>
      <c r="D8" s="474"/>
      <c r="E8" s="482"/>
      <c r="F8" s="482"/>
      <c r="G8" s="483"/>
    </row>
    <row r="9" spans="1:7" s="9" customFormat="1" ht="15">
      <c r="A9" s="490"/>
      <c r="B9" s="473" t="s">
        <v>10</v>
      </c>
      <c r="C9" s="471"/>
      <c r="D9" s="352"/>
      <c r="E9" s="352"/>
      <c r="F9" s="352"/>
      <c r="G9" s="353"/>
    </row>
    <row r="10" spans="1:7" s="9" customFormat="1" ht="15">
      <c r="A10" s="490"/>
      <c r="B10" s="470" t="s">
        <v>11</v>
      </c>
      <c r="C10" s="471"/>
      <c r="D10" s="352"/>
      <c r="E10" s="352"/>
      <c r="F10" s="352"/>
      <c r="G10" s="353"/>
    </row>
    <row r="11" spans="1:7" s="9" customFormat="1" ht="15">
      <c r="A11" s="491"/>
      <c r="B11" s="470" t="s">
        <v>293</v>
      </c>
      <c r="C11" s="471"/>
      <c r="D11" s="352"/>
      <c r="E11" s="352"/>
      <c r="F11" s="352"/>
      <c r="G11" s="353"/>
    </row>
    <row r="12" spans="1:7" s="9" customFormat="1" ht="15">
      <c r="A12" s="491"/>
      <c r="B12" s="472" t="s">
        <v>276</v>
      </c>
      <c r="C12" s="473"/>
      <c r="D12" s="352"/>
      <c r="E12" s="352"/>
      <c r="F12" s="352"/>
      <c r="G12" s="353"/>
    </row>
    <row r="13" spans="1:7" s="9" customFormat="1" ht="14.25">
      <c r="A13" s="491"/>
      <c r="B13" s="512" t="s">
        <v>48</v>
      </c>
      <c r="C13" s="515"/>
      <c r="D13" s="516"/>
      <c r="E13" s="517"/>
      <c r="F13" s="517"/>
      <c r="G13" s="518"/>
    </row>
    <row r="14" spans="1:7" s="9" customFormat="1" ht="15.75" thickBot="1">
      <c r="A14" s="491"/>
      <c r="B14" s="452" t="s">
        <v>55</v>
      </c>
      <c r="C14" s="481"/>
      <c r="D14" s="352"/>
      <c r="E14" s="352"/>
      <c r="F14" s="352"/>
      <c r="G14" s="353"/>
    </row>
    <row r="15" spans="1:7" s="9" customFormat="1" ht="16.5" thickBot="1">
      <c r="A15" s="490"/>
      <c r="B15" s="484" t="s">
        <v>13</v>
      </c>
      <c r="C15" s="485"/>
      <c r="D15" s="360">
        <f>+D12+D11+D10+D9</f>
        <v>0</v>
      </c>
      <c r="E15" s="360">
        <f>+E12+E11+E10+E9</f>
        <v>0</v>
      </c>
      <c r="F15" s="361">
        <f>+F12+F11+F10+F9</f>
        <v>0</v>
      </c>
      <c r="G15" s="362">
        <f>+G12+G11+G10+G9</f>
        <v>0</v>
      </c>
    </row>
    <row r="16" spans="1:7" s="9" customFormat="1" ht="15">
      <c r="A16" s="490"/>
      <c r="B16" s="495" t="s">
        <v>14</v>
      </c>
      <c r="C16" s="496"/>
      <c r="D16" s="350">
        <f>'Расш наруш'!C62</f>
        <v>0</v>
      </c>
      <c r="E16" s="350">
        <f>'Расш наруш'!D62</f>
        <v>0</v>
      </c>
      <c r="F16" s="350">
        <f>'Расш наруш'!E62</f>
        <v>0</v>
      </c>
      <c r="G16" s="351">
        <f>D16-E16-F16</f>
        <v>0</v>
      </c>
    </row>
    <row r="17" spans="1:7" s="9" customFormat="1" ht="15.75" thickBot="1">
      <c r="A17" s="490"/>
      <c r="B17" s="473" t="s">
        <v>283</v>
      </c>
      <c r="C17" s="471"/>
      <c r="D17" s="352">
        <f>'Расш наруш'!C89</f>
        <v>0</v>
      </c>
      <c r="E17" s="352"/>
      <c r="F17" s="352">
        <f>'Расш наруш'!E89</f>
        <v>0</v>
      </c>
      <c r="G17" s="353"/>
    </row>
    <row r="18" spans="1:7" s="9" customFormat="1" ht="16.5" thickBot="1">
      <c r="A18" s="490"/>
      <c r="B18" s="477" t="s">
        <v>13</v>
      </c>
      <c r="C18" s="478"/>
      <c r="D18" s="360">
        <f>+D17+D16</f>
        <v>0</v>
      </c>
      <c r="E18" s="360">
        <f>+E17+E16</f>
        <v>0</v>
      </c>
      <c r="F18" s="360">
        <f>+F17+F16</f>
        <v>0</v>
      </c>
      <c r="G18" s="362">
        <f>+G17+G16</f>
        <v>0</v>
      </c>
    </row>
    <row r="19" spans="1:7" s="9" customFormat="1" ht="17.25" thickBot="1">
      <c r="A19" s="492"/>
      <c r="B19" s="479" t="s">
        <v>19</v>
      </c>
      <c r="C19" s="480"/>
      <c r="D19" s="330">
        <f>+D18+D15</f>
        <v>0</v>
      </c>
      <c r="E19" s="330">
        <f>+E18+E15</f>
        <v>0</v>
      </c>
      <c r="F19" s="330">
        <f>+F18+F15</f>
        <v>0</v>
      </c>
      <c r="G19" s="332">
        <f>+G18+G15</f>
        <v>0</v>
      </c>
    </row>
    <row r="20" spans="1:7" s="9" customFormat="1" ht="17.25" thickTop="1">
      <c r="A20" s="489"/>
      <c r="B20" s="497" t="s">
        <v>20</v>
      </c>
      <c r="C20" s="498"/>
      <c r="D20" s="474">
        <f>SUM(D16:D17)</f>
        <v>0</v>
      </c>
      <c r="E20" s="475"/>
      <c r="F20" s="475"/>
      <c r="G20" s="476"/>
    </row>
    <row r="21" spans="1:7" s="9" customFormat="1" ht="15" customHeight="1">
      <c r="A21" s="490"/>
      <c r="B21" s="473" t="s">
        <v>294</v>
      </c>
      <c r="C21" s="471"/>
      <c r="D21" s="350"/>
      <c r="E21" s="350"/>
      <c r="F21" s="350"/>
      <c r="G21" s="351"/>
    </row>
    <row r="22" spans="1:7" s="9" customFormat="1" ht="13.5" customHeight="1">
      <c r="A22" s="490"/>
      <c r="B22" s="473" t="s">
        <v>22</v>
      </c>
      <c r="C22" s="471"/>
      <c r="D22" s="352"/>
      <c r="E22" s="352"/>
      <c r="F22" s="352"/>
      <c r="G22" s="353"/>
    </row>
    <row r="23" spans="1:7" s="9" customFormat="1" ht="15">
      <c r="A23" s="490"/>
      <c r="B23" s="473" t="s">
        <v>23</v>
      </c>
      <c r="C23" s="471"/>
      <c r="D23" s="352"/>
      <c r="E23" s="352"/>
      <c r="F23" s="352"/>
      <c r="G23" s="353">
        <f>D23-E23-F23</f>
        <v>0</v>
      </c>
    </row>
    <row r="24" spans="1:7" s="9" customFormat="1" ht="14.25">
      <c r="A24" s="490"/>
      <c r="B24" s="472" t="s">
        <v>295</v>
      </c>
      <c r="C24" s="453"/>
      <c r="D24" s="354"/>
      <c r="E24" s="354"/>
      <c r="F24" s="354"/>
      <c r="G24" s="355"/>
    </row>
    <row r="25" spans="1:7" s="9" customFormat="1" ht="15.75" thickBot="1">
      <c r="A25" s="490"/>
      <c r="B25" s="499" t="s">
        <v>24</v>
      </c>
      <c r="C25" s="500"/>
      <c r="D25" s="356"/>
      <c r="E25" s="356"/>
      <c r="F25" s="356"/>
      <c r="G25" s="357">
        <f>D25-E25-F25</f>
        <v>0</v>
      </c>
    </row>
    <row r="26" spans="1:7" s="9" customFormat="1" ht="17.25" thickBot="1">
      <c r="A26" s="492"/>
      <c r="B26" s="479" t="s">
        <v>25</v>
      </c>
      <c r="C26" s="480"/>
      <c r="D26" s="348">
        <f>+D25+D24+D23+D22+D21</f>
        <v>0</v>
      </c>
      <c r="E26" s="348">
        <f>+E25+E24+E23+E22+E21</f>
        <v>0</v>
      </c>
      <c r="F26" s="348">
        <f>+F25+F24+F23+F22+F21</f>
        <v>0</v>
      </c>
      <c r="G26" s="349">
        <f>+G25+G24+G23+G22+G21</f>
        <v>0</v>
      </c>
    </row>
    <row r="27" spans="1:7" s="9" customFormat="1" ht="39" customHeight="1" thickBot="1" thickTop="1">
      <c r="A27" s="335"/>
      <c r="B27" s="501" t="s">
        <v>26</v>
      </c>
      <c r="C27" s="502"/>
      <c r="D27" s="336">
        <f>+D26+D19</f>
        <v>0</v>
      </c>
      <c r="E27" s="336">
        <f>+E26+E19</f>
        <v>0</v>
      </c>
      <c r="F27" s="337">
        <f>+F26+F19</f>
        <v>0</v>
      </c>
      <c r="G27" s="338">
        <f>+G26+G19</f>
        <v>0</v>
      </c>
    </row>
    <row r="28" spans="1:7" s="9" customFormat="1" ht="17.25" customHeight="1" thickBot="1" thickTop="1">
      <c r="A28" s="461"/>
      <c r="B28" s="519" t="s">
        <v>284</v>
      </c>
      <c r="C28" s="520"/>
      <c r="D28" s="329"/>
      <c r="E28" s="329"/>
      <c r="F28" s="329"/>
      <c r="G28" s="333"/>
    </row>
    <row r="29" spans="1:7" s="9" customFormat="1" ht="15" thickBot="1">
      <c r="A29" s="462"/>
      <c r="B29" s="450" t="s">
        <v>277</v>
      </c>
      <c r="C29" s="451"/>
      <c r="D29" s="329">
        <f>+D31+D32</f>
        <v>0</v>
      </c>
      <c r="E29" s="329">
        <f>+E31+E32</f>
        <v>0</v>
      </c>
      <c r="F29" s="329">
        <f>+F31+F32</f>
        <v>0</v>
      </c>
      <c r="G29" s="333">
        <f>+G31+G32</f>
        <v>0</v>
      </c>
    </row>
    <row r="30" spans="1:7" s="9" customFormat="1" ht="14.25">
      <c r="A30" s="462"/>
      <c r="B30" s="512" t="s">
        <v>48</v>
      </c>
      <c r="C30" s="513"/>
      <c r="D30" s="467"/>
      <c r="E30" s="468"/>
      <c r="F30" s="468"/>
      <c r="G30" s="469"/>
    </row>
    <row r="31" spans="1:7" s="9" customFormat="1" ht="15" customHeight="1">
      <c r="A31" s="462"/>
      <c r="B31" s="452" t="s">
        <v>32</v>
      </c>
      <c r="C31" s="453"/>
      <c r="D31" s="350">
        <f>'Расш наруш'!C162</f>
        <v>0</v>
      </c>
      <c r="E31" s="350">
        <f>'Расш наруш'!D162</f>
        <v>0</v>
      </c>
      <c r="F31" s="350">
        <f>'Расш наруш'!E162</f>
        <v>0</v>
      </c>
      <c r="G31" s="351">
        <f>D31-E31-F31</f>
        <v>0</v>
      </c>
    </row>
    <row r="32" spans="1:7" s="9" customFormat="1" ht="15" thickBot="1">
      <c r="A32" s="462"/>
      <c r="B32" s="521" t="s">
        <v>29</v>
      </c>
      <c r="C32" s="522"/>
      <c r="D32" s="356">
        <f>'Расш наруш'!C170</f>
        <v>0</v>
      </c>
      <c r="E32" s="356">
        <f>'Расш наруш'!D170</f>
        <v>0</v>
      </c>
      <c r="F32" s="356">
        <f>'Расш наруш'!E170</f>
        <v>0</v>
      </c>
      <c r="G32" s="357">
        <f>D32-E32-F32</f>
        <v>0</v>
      </c>
    </row>
    <row r="33" spans="1:7" s="9" customFormat="1" ht="17.25" customHeight="1" thickBot="1">
      <c r="A33" s="462"/>
      <c r="B33" s="450" t="s">
        <v>34</v>
      </c>
      <c r="C33" s="451"/>
      <c r="D33" s="358"/>
      <c r="E33" s="358"/>
      <c r="F33" s="358"/>
      <c r="G33" s="359"/>
    </row>
    <row r="34" spans="1:7" s="9" customFormat="1" ht="15" customHeight="1" thickBot="1">
      <c r="A34" s="462"/>
      <c r="B34" s="450" t="s">
        <v>285</v>
      </c>
      <c r="C34" s="451"/>
      <c r="D34" s="358"/>
      <c r="E34" s="358"/>
      <c r="F34" s="358"/>
      <c r="G34" s="359"/>
    </row>
    <row r="35" spans="1:7" s="9" customFormat="1" ht="30" customHeight="1" thickBot="1">
      <c r="A35" s="462"/>
      <c r="B35" s="450" t="s">
        <v>15</v>
      </c>
      <c r="C35" s="451"/>
      <c r="D35" s="358"/>
      <c r="E35" s="358"/>
      <c r="F35" s="358"/>
      <c r="G35" s="359"/>
    </row>
    <row r="36" spans="1:7" s="9" customFormat="1" ht="17.25" customHeight="1" thickBot="1">
      <c r="A36" s="462"/>
      <c r="B36" s="450" t="s">
        <v>278</v>
      </c>
      <c r="C36" s="451"/>
      <c r="D36" s="358"/>
      <c r="E36" s="358"/>
      <c r="F36" s="358"/>
      <c r="G36" s="359"/>
    </row>
    <row r="37" spans="1:7" s="9" customFormat="1" ht="15.75" customHeight="1" thickBot="1">
      <c r="A37" s="462"/>
      <c r="B37" s="454" t="s">
        <v>275</v>
      </c>
      <c r="C37" s="455"/>
      <c r="D37" s="358"/>
      <c r="E37" s="358"/>
      <c r="F37" s="358"/>
      <c r="G37" s="359"/>
    </row>
    <row r="38" spans="1:7" s="9" customFormat="1" ht="16.5" customHeight="1" thickBot="1">
      <c r="A38" s="462"/>
      <c r="B38" s="450" t="s">
        <v>273</v>
      </c>
      <c r="C38" s="451"/>
      <c r="D38" s="358"/>
      <c r="E38" s="358"/>
      <c r="F38" s="358"/>
      <c r="G38" s="359"/>
    </row>
    <row r="39" spans="1:7" s="9" customFormat="1" ht="16.5" customHeight="1" thickBot="1">
      <c r="A39" s="462"/>
      <c r="B39" s="450" t="s">
        <v>279</v>
      </c>
      <c r="C39" s="451"/>
      <c r="D39" s="358">
        <f>+D41+D42+D43</f>
        <v>0</v>
      </c>
      <c r="E39" s="358">
        <f>+E41+E42+E43</f>
        <v>0</v>
      </c>
      <c r="F39" s="358">
        <f>+F41+F42+F43</f>
        <v>0</v>
      </c>
      <c r="G39" s="359">
        <f>+G41+G42+G43</f>
        <v>0</v>
      </c>
    </row>
    <row r="40" spans="1:7" s="9" customFormat="1" ht="14.25">
      <c r="A40" s="462"/>
      <c r="B40" s="512" t="s">
        <v>48</v>
      </c>
      <c r="C40" s="513"/>
      <c r="D40" s="467"/>
      <c r="E40" s="468"/>
      <c r="F40" s="468"/>
      <c r="G40" s="469"/>
    </row>
    <row r="41" spans="1:7" s="9" customFormat="1" ht="15" customHeight="1">
      <c r="A41" s="462"/>
      <c r="B41" s="452" t="s">
        <v>280</v>
      </c>
      <c r="C41" s="453"/>
      <c r="D41" s="350">
        <f>'Расш наруш'!C243</f>
        <v>0</v>
      </c>
      <c r="E41" s="350">
        <f>'Расш наруш'!D243</f>
        <v>0</v>
      </c>
      <c r="F41" s="350">
        <f>'Расш наруш'!E243</f>
        <v>0</v>
      </c>
      <c r="G41" s="351">
        <f>D41-E41-F41</f>
        <v>0</v>
      </c>
    </row>
    <row r="42" spans="1:7" s="9" customFormat="1" ht="14.25" customHeight="1">
      <c r="A42" s="462"/>
      <c r="B42" s="452" t="s">
        <v>43</v>
      </c>
      <c r="C42" s="453"/>
      <c r="D42" s="352">
        <f>'Расш наруш'!C244</f>
        <v>0</v>
      </c>
      <c r="E42" s="352">
        <f>'Расш наруш'!D244</f>
        <v>0</v>
      </c>
      <c r="F42" s="352">
        <f>'Расш наруш'!E244</f>
        <v>0</v>
      </c>
      <c r="G42" s="353">
        <f>D42-E42-F42</f>
        <v>0</v>
      </c>
    </row>
    <row r="43" spans="1:7" s="9" customFormat="1" ht="15.75" customHeight="1" thickBot="1">
      <c r="A43" s="462"/>
      <c r="B43" s="521" t="s">
        <v>44</v>
      </c>
      <c r="C43" s="522"/>
      <c r="D43" s="356">
        <f>'Расш наруш'!C245</f>
        <v>0</v>
      </c>
      <c r="E43" s="356">
        <f>'Расш наруш'!D245</f>
        <v>0</v>
      </c>
      <c r="F43" s="356">
        <f>'Расш наруш'!E245</f>
        <v>0</v>
      </c>
      <c r="G43" s="357">
        <f>D43-E43-F43</f>
        <v>0</v>
      </c>
    </row>
    <row r="44" spans="1:7" s="9" customFormat="1" ht="16.5" customHeight="1" thickBot="1">
      <c r="A44" s="462"/>
      <c r="B44" s="450" t="s">
        <v>286</v>
      </c>
      <c r="C44" s="451"/>
      <c r="D44" s="363"/>
      <c r="E44" s="363"/>
      <c r="F44" s="364"/>
      <c r="G44" s="365"/>
    </row>
    <row r="45" spans="1:7" s="9" customFormat="1" ht="32.25" customHeight="1" thickBot="1">
      <c r="A45" s="463"/>
      <c r="B45" s="456" t="s">
        <v>287</v>
      </c>
      <c r="C45" s="457"/>
      <c r="D45" s="366"/>
      <c r="E45" s="366"/>
      <c r="F45" s="367"/>
      <c r="G45" s="368"/>
    </row>
    <row r="46" spans="1:7" s="9" customFormat="1" ht="39.75" customHeight="1" thickBot="1" thickTop="1">
      <c r="A46" s="341"/>
      <c r="B46" s="501" t="s">
        <v>290</v>
      </c>
      <c r="C46" s="502"/>
      <c r="D46" s="372">
        <f>+D45+D44+D39+D38+D36+D35+D34+D33+D29+D28</f>
        <v>0</v>
      </c>
      <c r="E46" s="372">
        <f>+E45+E44+E39+E38+E36+E35+E34+E33+E29+E28</f>
        <v>0</v>
      </c>
      <c r="F46" s="373">
        <f>+F45+F44+F39+F38+F36+F35+F34+F33+F29+F28</f>
        <v>0</v>
      </c>
      <c r="G46" s="374">
        <f>+G45+G44+G39+G38+G36+G35+G34+G33+G29+G28</f>
        <v>0</v>
      </c>
    </row>
    <row r="47" spans="1:7" s="9" customFormat="1" ht="17.25" thickBot="1" thickTop="1">
      <c r="A47" s="503"/>
      <c r="B47" s="506" t="s">
        <v>46</v>
      </c>
      <c r="C47" s="506"/>
      <c r="D47" s="464">
        <v>0</v>
      </c>
      <c r="E47" s="465"/>
      <c r="F47" s="465"/>
      <c r="G47" s="466"/>
    </row>
    <row r="48" spans="1:7" s="9" customFormat="1" ht="30" customHeight="1">
      <c r="A48" s="504"/>
      <c r="B48" s="507" t="s">
        <v>296</v>
      </c>
      <c r="C48" s="495"/>
      <c r="D48" s="375"/>
      <c r="E48" s="375"/>
      <c r="F48" s="376"/>
      <c r="G48" s="377"/>
    </row>
    <row r="49" spans="1:7" s="9" customFormat="1" ht="16.5" customHeight="1">
      <c r="A49" s="504"/>
      <c r="B49" s="471" t="s">
        <v>289</v>
      </c>
      <c r="C49" s="471"/>
      <c r="D49" s="350">
        <v>0</v>
      </c>
      <c r="E49" s="350">
        <v>0</v>
      </c>
      <c r="F49" s="378"/>
      <c r="G49" s="351">
        <f>D49-E49-F49</f>
        <v>0</v>
      </c>
    </row>
    <row r="50" spans="1:7" s="9" customFormat="1" ht="13.5" customHeight="1">
      <c r="A50" s="504"/>
      <c r="B50" s="507"/>
      <c r="C50" s="495"/>
      <c r="D50" s="379"/>
      <c r="E50" s="379"/>
      <c r="F50" s="380"/>
      <c r="G50" s="381"/>
    </row>
    <row r="51" spans="1:7" s="9" customFormat="1" ht="15" thickBot="1">
      <c r="A51" s="504"/>
      <c r="B51" s="510"/>
      <c r="C51" s="511"/>
      <c r="D51" s="356">
        <v>0</v>
      </c>
      <c r="E51" s="356">
        <v>0</v>
      </c>
      <c r="F51" s="382"/>
      <c r="G51" s="357">
        <f>D51-E51-F51</f>
        <v>0</v>
      </c>
    </row>
    <row r="52" spans="1:7" s="9" customFormat="1" ht="15" customHeight="1" thickBot="1">
      <c r="A52" s="505"/>
      <c r="B52" s="508" t="s">
        <v>13</v>
      </c>
      <c r="C52" s="509"/>
      <c r="D52" s="348">
        <f>+D51+D50+D49+D48</f>
        <v>0</v>
      </c>
      <c r="E52" s="348">
        <f>+E51+E50+E49+E48</f>
        <v>0</v>
      </c>
      <c r="F52" s="383">
        <f>+F51+F50+F49+F48</f>
        <v>0</v>
      </c>
      <c r="G52" s="349">
        <f>+G51+G50+G49+G48</f>
        <v>0</v>
      </c>
    </row>
    <row r="53" spans="1:7" s="9" customFormat="1" ht="20.25" customHeight="1" thickBot="1" thickTop="1">
      <c r="A53" s="334"/>
      <c r="B53" s="459" t="s">
        <v>272</v>
      </c>
      <c r="C53" s="460"/>
      <c r="D53" s="369"/>
      <c r="E53" s="369"/>
      <c r="F53" s="370"/>
      <c r="G53" s="371"/>
    </row>
    <row r="54" spans="2:8" s="9" customFormat="1" ht="13.5" thickTop="1">
      <c r="B54" s="15"/>
      <c r="C54" s="16"/>
      <c r="D54" s="17"/>
      <c r="E54" s="17"/>
      <c r="F54" s="17"/>
      <c r="G54" s="17"/>
      <c r="H54" s="17"/>
    </row>
    <row r="55" spans="3:8" ht="16.5">
      <c r="C55" s="347" t="s">
        <v>281</v>
      </c>
      <c r="D55" s="339"/>
      <c r="E55" s="339"/>
      <c r="G55" s="340"/>
      <c r="H55" s="340"/>
    </row>
    <row r="56" spans="1:7" ht="15">
      <c r="A56" s="458"/>
      <c r="B56" s="458"/>
      <c r="C56" s="458"/>
      <c r="D56" s="449" t="s">
        <v>282</v>
      </c>
      <c r="E56" s="449"/>
      <c r="G56" s="340"/>
    </row>
    <row r="57" spans="2:7" s="9" customFormat="1" ht="12.75">
      <c r="B57" s="3"/>
      <c r="C57" s="3"/>
      <c r="D57" s="3"/>
      <c r="E57" s="3"/>
      <c r="F57" s="3"/>
      <c r="G57" s="3"/>
    </row>
    <row r="58" spans="2:7" s="9" customFormat="1" ht="12.75">
      <c r="B58" s="3"/>
      <c r="C58" s="3"/>
      <c r="D58" s="3"/>
      <c r="E58" s="3"/>
      <c r="F58" s="3"/>
      <c r="G58" s="3"/>
    </row>
    <row r="59" spans="2:7" s="9" customFormat="1" ht="12.75">
      <c r="B59" s="3"/>
      <c r="C59" s="3"/>
      <c r="D59" s="3"/>
      <c r="E59" s="3"/>
      <c r="F59" s="3"/>
      <c r="G59" s="3"/>
    </row>
  </sheetData>
  <sheetProtection/>
  <mergeCells count="62">
    <mergeCell ref="B46:C46"/>
    <mergeCell ref="B39:C39"/>
    <mergeCell ref="B36:C36"/>
    <mergeCell ref="B40:C40"/>
    <mergeCell ref="B35:C35"/>
    <mergeCell ref="B44:C44"/>
    <mergeCell ref="B43:C43"/>
    <mergeCell ref="E1:G1"/>
    <mergeCell ref="B13:C13"/>
    <mergeCell ref="D13:G13"/>
    <mergeCell ref="B34:C34"/>
    <mergeCell ref="B38:C38"/>
    <mergeCell ref="D40:G40"/>
    <mergeCell ref="B28:C28"/>
    <mergeCell ref="B29:C29"/>
    <mergeCell ref="B31:C31"/>
    <mergeCell ref="B32:C32"/>
    <mergeCell ref="B27:C27"/>
    <mergeCell ref="B42:C42"/>
    <mergeCell ref="A47:A52"/>
    <mergeCell ref="B47:C47"/>
    <mergeCell ref="B48:C48"/>
    <mergeCell ref="B49:C49"/>
    <mergeCell ref="B52:C52"/>
    <mergeCell ref="B50:C50"/>
    <mergeCell ref="B51:C51"/>
    <mergeCell ref="B30:C30"/>
    <mergeCell ref="A20:A26"/>
    <mergeCell ref="B20:C20"/>
    <mergeCell ref="B21:C21"/>
    <mergeCell ref="B22:C22"/>
    <mergeCell ref="B23:C23"/>
    <mergeCell ref="B25:C25"/>
    <mergeCell ref="B26:C26"/>
    <mergeCell ref="B24:C24"/>
    <mergeCell ref="D8:G8"/>
    <mergeCell ref="B15:C15"/>
    <mergeCell ref="A3:G3"/>
    <mergeCell ref="A4:G4"/>
    <mergeCell ref="B7:C7"/>
    <mergeCell ref="A8:A19"/>
    <mergeCell ref="B8:C8"/>
    <mergeCell ref="B9:C9"/>
    <mergeCell ref="B16:C16"/>
    <mergeCell ref="B10:C10"/>
    <mergeCell ref="B11:C11"/>
    <mergeCell ref="B12:C12"/>
    <mergeCell ref="D20:G20"/>
    <mergeCell ref="B17:C17"/>
    <mergeCell ref="B18:C18"/>
    <mergeCell ref="B19:C19"/>
    <mergeCell ref="B14:C14"/>
    <mergeCell ref="D56:E56"/>
    <mergeCell ref="B33:C33"/>
    <mergeCell ref="B41:C41"/>
    <mergeCell ref="B37:C37"/>
    <mergeCell ref="B45:C45"/>
    <mergeCell ref="A56:C56"/>
    <mergeCell ref="B53:C53"/>
    <mergeCell ref="A28:A45"/>
    <mergeCell ref="D47:G47"/>
    <mergeCell ref="D30:G3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showZeros="0" view="pageBreakPreview" zoomScale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4.25390625" style="3" customWidth="1"/>
    <col min="2" max="2" width="20.875" style="3" customWidth="1"/>
    <col min="3" max="3" width="40.25390625" style="3" customWidth="1"/>
    <col min="4" max="4" width="11.875" style="3" customWidth="1"/>
    <col min="5" max="5" width="11.625" style="3" customWidth="1"/>
    <col min="6" max="6" width="9.75390625" style="3" customWidth="1"/>
    <col min="7" max="7" width="11.00390625" style="3" customWidth="1"/>
    <col min="8" max="16384" width="9.125" style="3" customWidth="1"/>
  </cols>
  <sheetData>
    <row r="1" spans="1:7" ht="12.75">
      <c r="A1" s="432" t="s">
        <v>0</v>
      </c>
      <c r="B1" s="432"/>
      <c r="C1" s="432"/>
      <c r="D1" s="432"/>
      <c r="E1" s="432"/>
      <c r="F1" s="432"/>
      <c r="G1" s="43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6" ht="12.75">
      <c r="A5" s="2"/>
      <c r="B5" s="2"/>
      <c r="C5" s="2"/>
      <c r="D5" s="2"/>
      <c r="E5" s="2"/>
      <c r="F5" s="2"/>
    </row>
    <row r="6" spans="1:7" ht="12.75">
      <c r="A6" s="433" t="s">
        <v>1</v>
      </c>
      <c r="B6" s="433"/>
      <c r="C6" s="433"/>
      <c r="D6" s="433"/>
      <c r="E6" s="433"/>
      <c r="F6" s="433"/>
      <c r="G6" s="433"/>
    </row>
    <row r="7" spans="1:7" ht="12.75">
      <c r="A7" s="434" t="s">
        <v>2</v>
      </c>
      <c r="B7" s="434"/>
      <c r="C7" s="434"/>
      <c r="D7" s="434"/>
      <c r="E7" s="434"/>
      <c r="F7" s="434"/>
      <c r="G7" s="434"/>
    </row>
    <row r="8" spans="1:7" ht="12.75">
      <c r="A8" s="4"/>
      <c r="B8" s="4"/>
      <c r="C8" s="4"/>
      <c r="D8" s="4"/>
      <c r="E8" s="4"/>
      <c r="F8" s="4"/>
      <c r="G8" s="4"/>
    </row>
    <row r="9" ht="12.75">
      <c r="G9" s="3" t="s">
        <v>3</v>
      </c>
    </row>
    <row r="10" ht="13.5" thickBot="1"/>
    <row r="11" spans="1:7" s="8" customFormat="1" ht="65.25" customHeight="1" thickBot="1">
      <c r="A11" s="5" t="s">
        <v>4</v>
      </c>
      <c r="B11" s="539" t="s">
        <v>5</v>
      </c>
      <c r="C11" s="539"/>
      <c r="D11" s="6" t="s">
        <v>6</v>
      </c>
      <c r="E11" s="6" t="s">
        <v>7</v>
      </c>
      <c r="F11" s="7" t="s">
        <v>59</v>
      </c>
      <c r="G11" s="7" t="s">
        <v>8</v>
      </c>
    </row>
    <row r="12" spans="1:7" s="9" customFormat="1" ht="12.75">
      <c r="A12" s="531"/>
      <c r="B12" s="540" t="s">
        <v>9</v>
      </c>
      <c r="C12" s="541"/>
      <c r="D12" s="19"/>
      <c r="E12" s="19"/>
      <c r="F12" s="19"/>
      <c r="G12" s="19"/>
    </row>
    <row r="13" spans="1:7" s="9" customFormat="1" ht="12.75">
      <c r="A13" s="532"/>
      <c r="B13" s="437" t="s">
        <v>10</v>
      </c>
      <c r="C13" s="426"/>
      <c r="D13" s="21">
        <f>'Расш наруш'!C18</f>
        <v>0</v>
      </c>
      <c r="E13" s="21">
        <f>'Расш наруш'!D18</f>
        <v>0</v>
      </c>
      <c r="F13" s="21">
        <f>'Расш наруш'!E18</f>
        <v>0</v>
      </c>
      <c r="G13" s="21">
        <f>'Расш наруш'!F18</f>
        <v>0</v>
      </c>
    </row>
    <row r="14" spans="1:7" s="9" customFormat="1" ht="12.75">
      <c r="A14" s="532"/>
      <c r="B14" s="437" t="s">
        <v>11</v>
      </c>
      <c r="C14" s="426"/>
      <c r="D14" s="21">
        <f>'Расш наруш'!C26</f>
        <v>0</v>
      </c>
      <c r="E14" s="21">
        <f>'Расш наруш'!D26</f>
        <v>0</v>
      </c>
      <c r="F14" s="21">
        <f>'Расш наруш'!E26</f>
        <v>0</v>
      </c>
      <c r="G14" s="21">
        <f>'Расш наруш'!F26</f>
        <v>0</v>
      </c>
    </row>
    <row r="15" spans="1:7" s="9" customFormat="1" ht="12.75">
      <c r="A15" s="532"/>
      <c r="B15" s="437" t="s">
        <v>12</v>
      </c>
      <c r="C15" s="426"/>
      <c r="D15" s="21">
        <f>'Расш наруш'!C36</f>
        <v>268</v>
      </c>
      <c r="E15" s="21">
        <f>'Расш наруш'!D36</f>
        <v>268</v>
      </c>
      <c r="F15" s="21">
        <f>'Расш наруш'!E36</f>
        <v>0</v>
      </c>
      <c r="G15" s="21">
        <f>'Расш наруш'!F36</f>
        <v>0</v>
      </c>
    </row>
    <row r="16" spans="1:7" s="9" customFormat="1" ht="12.75">
      <c r="A16" s="532"/>
      <c r="B16" s="429" t="s">
        <v>57</v>
      </c>
      <c r="C16" s="430"/>
      <c r="D16" s="21"/>
      <c r="E16" s="21"/>
      <c r="F16" s="21"/>
      <c r="G16" s="21"/>
    </row>
    <row r="17" spans="1:7" s="9" customFormat="1" ht="12.75">
      <c r="A17" s="532"/>
      <c r="B17" s="429" t="s">
        <v>58</v>
      </c>
      <c r="C17" s="430"/>
      <c r="D17" s="21">
        <f>'Расш наруш'!C45</f>
        <v>4572.89</v>
      </c>
      <c r="E17" s="21">
        <f>'Расш наруш'!D45</f>
        <v>0</v>
      </c>
      <c r="F17" s="21">
        <f>'Расш наруш'!E45</f>
        <v>0</v>
      </c>
      <c r="G17" s="21">
        <f>'Расш наруш'!F45</f>
        <v>4572.89</v>
      </c>
    </row>
    <row r="18" spans="1:7" s="9" customFormat="1" ht="13.5" thickBot="1">
      <c r="A18" s="532"/>
      <c r="B18" s="429" t="s">
        <v>55</v>
      </c>
      <c r="C18" s="430"/>
      <c r="D18" s="21">
        <f>'Расш наруш'!C53</f>
        <v>0</v>
      </c>
      <c r="E18" s="21">
        <f>'Расш наруш'!D53</f>
        <v>0</v>
      </c>
      <c r="F18" s="21">
        <f>'Расш наруш'!E53</f>
        <v>0</v>
      </c>
      <c r="G18" s="21">
        <f>'Расш наруш'!F53</f>
        <v>0</v>
      </c>
    </row>
    <row r="19" spans="1:7" s="9" customFormat="1" ht="13.5" thickBot="1">
      <c r="A19" s="532"/>
      <c r="B19" s="526" t="s">
        <v>13</v>
      </c>
      <c r="C19" s="436"/>
      <c r="D19" s="25">
        <f>SUM(D12:D18)</f>
        <v>4840.89</v>
      </c>
      <c r="E19" s="25">
        <f>SUM(E12:E18)</f>
        <v>268</v>
      </c>
      <c r="F19" s="31"/>
      <c r="G19" s="26">
        <f>IF(D19-E19-F19&gt;=0,D19-E19-F19,0)</f>
        <v>4572.89</v>
      </c>
    </row>
    <row r="20" spans="1:7" s="9" customFormat="1" ht="12.75">
      <c r="A20" s="532"/>
      <c r="B20" s="536" t="s">
        <v>14</v>
      </c>
      <c r="C20" s="431"/>
      <c r="D20" s="19">
        <f>'Расш наруш'!C62</f>
        <v>0</v>
      </c>
      <c r="E20" s="19">
        <f>'Расш наруш'!D62</f>
        <v>0</v>
      </c>
      <c r="F20" s="19">
        <f>'Расш наруш'!E62</f>
        <v>0</v>
      </c>
      <c r="G20" s="19">
        <f>'Расш наруш'!F62</f>
        <v>0</v>
      </c>
    </row>
    <row r="21" spans="1:7" s="9" customFormat="1" ht="25.5" customHeight="1">
      <c r="A21" s="532"/>
      <c r="B21" s="437" t="s">
        <v>15</v>
      </c>
      <c r="C21" s="426"/>
      <c r="D21" s="21">
        <f>'Расш наруш'!C70</f>
        <v>0</v>
      </c>
      <c r="E21" s="21">
        <f>'Расш наруш'!D70</f>
        <v>0</v>
      </c>
      <c r="F21" s="21">
        <f>'Расш наруш'!E70</f>
        <v>0</v>
      </c>
      <c r="G21" s="21">
        <f>'Расш наруш'!F70</f>
        <v>0</v>
      </c>
    </row>
    <row r="22" spans="1:7" s="9" customFormat="1" ht="25.5" customHeight="1">
      <c r="A22" s="532"/>
      <c r="B22" s="437" t="s">
        <v>16</v>
      </c>
      <c r="C22" s="426"/>
      <c r="D22" s="21">
        <f>'Расш наруш'!C81</f>
        <v>0</v>
      </c>
      <c r="E22" s="21">
        <f>'Расш наруш'!D81</f>
        <v>0</v>
      </c>
      <c r="F22" s="21">
        <f>'Расш наруш'!E81</f>
        <v>0</v>
      </c>
      <c r="G22" s="21">
        <f>'Расш наруш'!F81</f>
        <v>0</v>
      </c>
    </row>
    <row r="23" spans="1:7" s="9" customFormat="1" ht="12.75">
      <c r="A23" s="532"/>
      <c r="B23" s="437" t="s">
        <v>17</v>
      </c>
      <c r="C23" s="426"/>
      <c r="D23" s="21">
        <f>'Расш наруш'!C89</f>
        <v>0</v>
      </c>
      <c r="E23" s="21">
        <f>'Расш наруш'!D89</f>
        <v>0</v>
      </c>
      <c r="F23" s="21">
        <f>'Расш наруш'!E89</f>
        <v>0</v>
      </c>
      <c r="G23" s="21">
        <f>'Расш наруш'!F89</f>
        <v>0</v>
      </c>
    </row>
    <row r="24" spans="1:7" s="9" customFormat="1" ht="13.5" thickBot="1">
      <c r="A24" s="532"/>
      <c r="B24" s="429" t="s">
        <v>18</v>
      </c>
      <c r="C24" s="430"/>
      <c r="D24" s="23">
        <f>'Расш наруш'!C97</f>
        <v>0</v>
      </c>
      <c r="E24" s="23">
        <f>'Расш наруш'!D97</f>
        <v>0</v>
      </c>
      <c r="F24" s="23">
        <f>'Расш наруш'!E97</f>
        <v>0</v>
      </c>
      <c r="G24" s="23">
        <f>'Расш наруш'!F97</f>
        <v>0</v>
      </c>
    </row>
    <row r="25" spans="1:7" s="9" customFormat="1" ht="13.5" thickBot="1">
      <c r="A25" s="532"/>
      <c r="B25" s="435" t="s">
        <v>13</v>
      </c>
      <c r="C25" s="436"/>
      <c r="D25" s="25">
        <f>'Расш наруш'!C98</f>
        <v>0</v>
      </c>
      <c r="E25" s="25">
        <f>'Расш наруш'!D98</f>
        <v>0</v>
      </c>
      <c r="F25" s="25">
        <f>'Расш наруш'!E98</f>
        <v>0</v>
      </c>
      <c r="G25" s="25">
        <f>'Расш наруш'!F98</f>
        <v>0</v>
      </c>
    </row>
    <row r="26" spans="1:7" s="9" customFormat="1" ht="13.5" thickBot="1">
      <c r="A26" s="533"/>
      <c r="B26" s="526" t="s">
        <v>19</v>
      </c>
      <c r="C26" s="436"/>
      <c r="D26" s="25">
        <f>'Расш наруш'!C99</f>
        <v>4840.89</v>
      </c>
      <c r="E26" s="25">
        <f>'Расш наруш'!D99</f>
        <v>268</v>
      </c>
      <c r="F26" s="25">
        <f>'Расш наруш'!E99</f>
        <v>0</v>
      </c>
      <c r="G26" s="25">
        <f>'Расш наруш'!F99</f>
        <v>4572.89</v>
      </c>
    </row>
    <row r="27" spans="1:7" s="9" customFormat="1" ht="12.75">
      <c r="A27" s="531"/>
      <c r="B27" s="537" t="s">
        <v>20</v>
      </c>
      <c r="C27" s="538"/>
      <c r="D27" s="19"/>
      <c r="E27" s="19"/>
      <c r="F27" s="28"/>
      <c r="G27" s="20"/>
    </row>
    <row r="28" spans="1:7" s="9" customFormat="1" ht="15" customHeight="1">
      <c r="A28" s="532"/>
      <c r="B28" s="437" t="s">
        <v>21</v>
      </c>
      <c r="C28" s="426"/>
      <c r="D28" s="19">
        <f>'Расш наруш'!C108</f>
        <v>0</v>
      </c>
      <c r="E28" s="19">
        <f>'Расш наруш'!D108</f>
        <v>0</v>
      </c>
      <c r="F28" s="19">
        <f>'Расш наруш'!E108</f>
        <v>0</v>
      </c>
      <c r="G28" s="19">
        <f>'Расш наруш'!F108</f>
        <v>0</v>
      </c>
    </row>
    <row r="29" spans="1:7" s="9" customFormat="1" ht="13.5" customHeight="1">
      <c r="A29" s="532"/>
      <c r="B29" s="437" t="s">
        <v>22</v>
      </c>
      <c r="C29" s="426"/>
      <c r="D29" s="21">
        <f>'Расш наруш'!C116</f>
        <v>0</v>
      </c>
      <c r="E29" s="21">
        <f>'Расш наруш'!D116</f>
        <v>0</v>
      </c>
      <c r="F29" s="21">
        <f>'Расш наруш'!E116</f>
        <v>0</v>
      </c>
      <c r="G29" s="21">
        <f>'Расш наруш'!F116</f>
        <v>0</v>
      </c>
    </row>
    <row r="30" spans="1:7" s="9" customFormat="1" ht="12.75">
      <c r="A30" s="532"/>
      <c r="B30" s="437" t="s">
        <v>23</v>
      </c>
      <c r="C30" s="426"/>
      <c r="D30" s="21">
        <f>'Расш наруш'!C124</f>
        <v>0</v>
      </c>
      <c r="E30" s="21">
        <f>'Расш наруш'!D124</f>
        <v>0</v>
      </c>
      <c r="F30" s="21">
        <f>'Расш наруш'!E124</f>
        <v>0</v>
      </c>
      <c r="G30" s="21">
        <f>'Расш наруш'!F124</f>
        <v>0</v>
      </c>
    </row>
    <row r="31" spans="1:7" s="9" customFormat="1" ht="13.5" thickBot="1">
      <c r="A31" s="532"/>
      <c r="B31" s="429" t="s">
        <v>24</v>
      </c>
      <c r="C31" s="430"/>
      <c r="D31" s="23">
        <f>'Расш наруш'!C132</f>
        <v>0</v>
      </c>
      <c r="E31" s="23">
        <f>'Расш наруш'!D132</f>
        <v>0</v>
      </c>
      <c r="F31" s="23">
        <f>'Расш наруш'!E132</f>
        <v>0</v>
      </c>
      <c r="G31" s="23">
        <f>'Расш наруш'!F132</f>
        <v>0</v>
      </c>
    </row>
    <row r="32" spans="1:7" s="9" customFormat="1" ht="13.5" thickBot="1">
      <c r="A32" s="533"/>
      <c r="B32" s="526" t="s">
        <v>25</v>
      </c>
      <c r="C32" s="436"/>
      <c r="D32" s="25">
        <f>SUM(D28:D31)</f>
        <v>0</v>
      </c>
      <c r="E32" s="25">
        <f>SUM(E28:E31)</f>
        <v>0</v>
      </c>
      <c r="F32" s="25"/>
      <c r="G32" s="25">
        <f>IF(D32-E32-F32&gt;=0,D32-E32-F32,0)</f>
        <v>0</v>
      </c>
    </row>
    <row r="33" spans="1:7" s="9" customFormat="1" ht="13.5" thickBot="1">
      <c r="A33" s="10"/>
      <c r="B33" s="526" t="s">
        <v>26</v>
      </c>
      <c r="C33" s="436"/>
      <c r="D33" s="25">
        <f>D32+D25+D19</f>
        <v>4840.89</v>
      </c>
      <c r="E33" s="25">
        <f>E32+E25+E19</f>
        <v>268</v>
      </c>
      <c r="F33" s="31"/>
      <c r="G33" s="26">
        <f>IF(D33-E33-F33&gt;=0,D33-E33-F33,0)</f>
        <v>4572.89</v>
      </c>
    </row>
    <row r="34" spans="1:7" s="9" customFormat="1" ht="12.75">
      <c r="A34" s="531"/>
      <c r="B34" s="534" t="s">
        <v>27</v>
      </c>
      <c r="C34" s="535"/>
      <c r="D34" s="27"/>
      <c r="E34" s="27"/>
      <c r="F34" s="27"/>
      <c r="G34" s="27"/>
    </row>
    <row r="35" spans="1:7" s="9" customFormat="1" ht="12.75">
      <c r="A35" s="532"/>
      <c r="B35" s="437" t="s">
        <v>28</v>
      </c>
      <c r="C35" s="426"/>
      <c r="D35" s="21">
        <f>'Расш наруш'!C144</f>
        <v>0</v>
      </c>
      <c r="E35" s="21">
        <f>'Расш наруш'!D144</f>
        <v>0</v>
      </c>
      <c r="F35" s="21">
        <f>'Расш наруш'!E144</f>
        <v>0</v>
      </c>
      <c r="G35" s="21">
        <f>'Расш наруш'!F144</f>
        <v>0</v>
      </c>
    </row>
    <row r="36" spans="1:7" s="9" customFormat="1" ht="12.75">
      <c r="A36" s="532"/>
      <c r="B36" s="437" t="s">
        <v>29</v>
      </c>
      <c r="C36" s="426"/>
      <c r="D36" s="21">
        <f>'Расш наруш'!C152</f>
        <v>0</v>
      </c>
      <c r="E36" s="21">
        <f>'Расш наруш'!D152</f>
        <v>0</v>
      </c>
      <c r="F36" s="21">
        <f>'Расш наруш'!E152</f>
        <v>0</v>
      </c>
      <c r="G36" s="21">
        <f>'Расш наруш'!F152</f>
        <v>0</v>
      </c>
    </row>
    <row r="37" spans="1:7" s="9" customFormat="1" ht="12.75">
      <c r="A37" s="532"/>
      <c r="B37" s="437" t="s">
        <v>30</v>
      </c>
      <c r="C37" s="426"/>
      <c r="D37" s="21">
        <f>'Расш наруш'!C153</f>
        <v>0</v>
      </c>
      <c r="E37" s="21">
        <f>'Расш наруш'!D153</f>
        <v>0</v>
      </c>
      <c r="F37" s="21">
        <f>'Расш наруш'!E153</f>
        <v>0</v>
      </c>
      <c r="G37" s="21">
        <f>'Расш наруш'!F153</f>
        <v>0</v>
      </c>
    </row>
    <row r="38" spans="1:7" s="9" customFormat="1" ht="12.75">
      <c r="A38" s="532"/>
      <c r="B38" s="437" t="s">
        <v>31</v>
      </c>
      <c r="C38" s="426"/>
      <c r="D38" s="21"/>
      <c r="E38" s="21"/>
      <c r="F38" s="21"/>
      <c r="G38" s="21"/>
    </row>
    <row r="39" spans="1:7" s="9" customFormat="1" ht="12.75">
      <c r="A39" s="532"/>
      <c r="B39" s="437" t="s">
        <v>32</v>
      </c>
      <c r="C39" s="426"/>
      <c r="D39" s="21">
        <f>'Расш наруш'!C162</f>
        <v>0</v>
      </c>
      <c r="E39" s="21">
        <f>'Расш наруш'!D162</f>
        <v>0</v>
      </c>
      <c r="F39" s="21">
        <f>'Расш наруш'!E162</f>
        <v>0</v>
      </c>
      <c r="G39" s="21">
        <f>'Расш наруш'!F162</f>
        <v>0</v>
      </c>
    </row>
    <row r="40" spans="1:7" s="9" customFormat="1" ht="12.75">
      <c r="A40" s="532"/>
      <c r="B40" s="437" t="s">
        <v>29</v>
      </c>
      <c r="C40" s="426"/>
      <c r="D40" s="21">
        <f>'Расш наруш'!C170</f>
        <v>0</v>
      </c>
      <c r="E40" s="21">
        <f>'Расш наруш'!D170</f>
        <v>0</v>
      </c>
      <c r="F40" s="21">
        <f>'Расш наруш'!E170</f>
        <v>0</v>
      </c>
      <c r="G40" s="21">
        <f>'Расш наруш'!F170</f>
        <v>0</v>
      </c>
    </row>
    <row r="41" spans="1:7" s="9" customFormat="1" ht="12.75">
      <c r="A41" s="532"/>
      <c r="B41" s="437" t="s">
        <v>33</v>
      </c>
      <c r="C41" s="426"/>
      <c r="D41" s="21">
        <f>'Расш наруш'!C178</f>
        <v>0</v>
      </c>
      <c r="E41" s="21">
        <f>'Расш наруш'!D178</f>
        <v>0</v>
      </c>
      <c r="F41" s="21">
        <f>'Расш наруш'!E178</f>
        <v>0</v>
      </c>
      <c r="G41" s="21">
        <f>'Расш наруш'!F178</f>
        <v>0</v>
      </c>
    </row>
    <row r="42" spans="1:7" s="9" customFormat="1" ht="12.75">
      <c r="A42" s="532"/>
      <c r="B42" s="437" t="s">
        <v>34</v>
      </c>
      <c r="C42" s="426"/>
      <c r="D42" s="21">
        <f>'Расш наруш'!C186</f>
        <v>281419</v>
      </c>
      <c r="E42" s="21">
        <f>'Расш наруш'!D186</f>
        <v>0</v>
      </c>
      <c r="F42" s="21">
        <f>'Расш наруш'!E186</f>
        <v>0</v>
      </c>
      <c r="G42" s="21">
        <f>'Расш наруш'!F186</f>
        <v>281419</v>
      </c>
    </row>
    <row r="43" spans="1:7" s="9" customFormat="1" ht="12.75">
      <c r="A43" s="532"/>
      <c r="B43" s="437" t="s">
        <v>35</v>
      </c>
      <c r="C43" s="426"/>
      <c r="D43" s="21">
        <f>'Расш наруш'!C194</f>
        <v>0</v>
      </c>
      <c r="E43" s="21">
        <f>'Расш наруш'!D194</f>
        <v>0</v>
      </c>
      <c r="F43" s="21">
        <f>'Расш наруш'!E194</f>
        <v>0</v>
      </c>
      <c r="G43" s="21">
        <f>'Расш наруш'!F194</f>
        <v>0</v>
      </c>
    </row>
    <row r="44" spans="1:7" s="9" customFormat="1" ht="13.5" customHeight="1">
      <c r="A44" s="532"/>
      <c r="B44" s="437" t="s">
        <v>36</v>
      </c>
      <c r="C44" s="426"/>
      <c r="D44" s="21">
        <f>'Расш наруш'!C201</f>
        <v>0</v>
      </c>
      <c r="E44" s="21">
        <f>'Расш наруш'!D201</f>
        <v>0</v>
      </c>
      <c r="F44" s="21">
        <f>'Расш наруш'!E201</f>
        <v>0</v>
      </c>
      <c r="G44" s="21">
        <f>'Расш наруш'!F201</f>
        <v>0</v>
      </c>
    </row>
    <row r="45" spans="1:7" s="9" customFormat="1" ht="14.25" customHeight="1">
      <c r="A45" s="532"/>
      <c r="B45" s="530" t="s">
        <v>56</v>
      </c>
      <c r="C45" s="443"/>
      <c r="D45" s="21">
        <f>'Расш наруш'!C202</f>
        <v>0</v>
      </c>
      <c r="E45" s="21">
        <f>'Расш наруш'!D202</f>
        <v>0</v>
      </c>
      <c r="F45" s="21">
        <f>'Расш наруш'!E202</f>
        <v>0</v>
      </c>
      <c r="G45" s="21">
        <f>'Расш наруш'!F202</f>
        <v>0</v>
      </c>
    </row>
    <row r="46" spans="1:7" s="9" customFormat="1" ht="12.75">
      <c r="A46" s="532"/>
      <c r="B46" s="437" t="s">
        <v>37</v>
      </c>
      <c r="C46" s="426"/>
      <c r="D46" s="21"/>
      <c r="E46" s="21"/>
      <c r="F46" s="21"/>
      <c r="G46" s="21"/>
    </row>
    <row r="47" spans="1:7" s="9" customFormat="1" ht="12.75">
      <c r="A47" s="532"/>
      <c r="B47" s="437" t="s">
        <v>38</v>
      </c>
      <c r="C47" s="426"/>
      <c r="D47" s="21">
        <f>'Расш наруш'!C218</f>
        <v>0</v>
      </c>
      <c r="E47" s="21">
        <f>'Расш наруш'!D218</f>
        <v>0</v>
      </c>
      <c r="F47" s="21">
        <f>'Расш наруш'!E218</f>
        <v>0</v>
      </c>
      <c r="G47" s="21">
        <f>'Расш наруш'!F218</f>
        <v>0</v>
      </c>
    </row>
    <row r="48" spans="1:7" s="9" customFormat="1" ht="12.75">
      <c r="A48" s="532"/>
      <c r="B48" s="437" t="s">
        <v>39</v>
      </c>
      <c r="C48" s="426"/>
      <c r="D48" s="21">
        <f>'Расш наруш'!C226</f>
        <v>0</v>
      </c>
      <c r="E48" s="21">
        <f>'Расш наруш'!D226</f>
        <v>0</v>
      </c>
      <c r="F48" s="21">
        <f>'Расш наруш'!E226</f>
        <v>0</v>
      </c>
      <c r="G48" s="21">
        <f>'Расш наруш'!F226</f>
        <v>0</v>
      </c>
    </row>
    <row r="49" spans="1:7" s="9" customFormat="1" ht="24.75" customHeight="1">
      <c r="A49" s="532"/>
      <c r="B49" s="437" t="s">
        <v>40</v>
      </c>
      <c r="C49" s="426"/>
      <c r="D49" s="21">
        <f>'Расш наруш'!C234</f>
        <v>0</v>
      </c>
      <c r="E49" s="21">
        <f>'Расш наруш'!D234</f>
        <v>0</v>
      </c>
      <c r="F49" s="21">
        <f>'Расш наруш'!E234</f>
        <v>0</v>
      </c>
      <c r="G49" s="21">
        <f>'Расш наруш'!F234</f>
        <v>0</v>
      </c>
    </row>
    <row r="50" spans="1:7" s="9" customFormat="1" ht="12.75">
      <c r="A50" s="532"/>
      <c r="B50" s="437" t="s">
        <v>202</v>
      </c>
      <c r="C50" s="426"/>
      <c r="D50" s="21">
        <f>'Расш наруш'!C242</f>
        <v>0</v>
      </c>
      <c r="E50" s="21">
        <f>'Расш наруш'!D242</f>
        <v>0</v>
      </c>
      <c r="F50" s="21">
        <f>'Расш наруш'!E242</f>
        <v>0</v>
      </c>
      <c r="G50" s="21">
        <f>'Расш наруш'!F242</f>
        <v>0</v>
      </c>
    </row>
    <row r="51" spans="1:7" s="9" customFormat="1" ht="26.25" customHeight="1">
      <c r="A51" s="532"/>
      <c r="B51" s="437" t="s">
        <v>42</v>
      </c>
      <c r="C51" s="426"/>
      <c r="D51" s="21">
        <f>'Расш наруш'!C243</f>
        <v>0</v>
      </c>
      <c r="E51" s="21">
        <f>'Расш наруш'!D243</f>
        <v>0</v>
      </c>
      <c r="F51" s="21">
        <f>'Расш наруш'!E243</f>
        <v>0</v>
      </c>
      <c r="G51" s="21">
        <f>'Расш наруш'!F243</f>
        <v>0</v>
      </c>
    </row>
    <row r="52" spans="1:7" s="9" customFormat="1" ht="14.25" customHeight="1">
      <c r="A52" s="532"/>
      <c r="B52" s="437" t="s">
        <v>43</v>
      </c>
      <c r="C52" s="426"/>
      <c r="D52" s="21">
        <f>'Расш наруш'!C244</f>
        <v>0</v>
      </c>
      <c r="E52" s="21">
        <f>'Расш наруш'!D244</f>
        <v>0</v>
      </c>
      <c r="F52" s="21">
        <f>'Расш наруш'!E244</f>
        <v>0</v>
      </c>
      <c r="G52" s="21">
        <f>'Расш наруш'!F244</f>
        <v>0</v>
      </c>
    </row>
    <row r="53" spans="1:7" s="9" customFormat="1" ht="13.5" thickBot="1">
      <c r="A53" s="532"/>
      <c r="B53" s="429" t="s">
        <v>44</v>
      </c>
      <c r="C53" s="430"/>
      <c r="D53" s="23">
        <f>'Расш наруш'!C245</f>
        <v>0</v>
      </c>
      <c r="E53" s="23">
        <f>'Расш наруш'!D245</f>
        <v>0</v>
      </c>
      <c r="F53" s="23">
        <f>'Расш наруш'!E245</f>
        <v>0</v>
      </c>
      <c r="G53" s="23">
        <f>'Расш наруш'!F245</f>
        <v>0</v>
      </c>
    </row>
    <row r="54" spans="1:7" s="9" customFormat="1" ht="13.5" thickBot="1">
      <c r="A54" s="533"/>
      <c r="B54" s="525" t="s">
        <v>45</v>
      </c>
      <c r="C54" s="526"/>
      <c r="D54" s="25">
        <f>D53+D50+D49+D48+D47+D44+D43+D42+D41+D40+D39+D36+D35+D33+D52</f>
        <v>286259.89</v>
      </c>
      <c r="E54" s="25">
        <f>E53+E50+E49+E48+E47+E44+E43+E42+E41+E40+E39+E36+E35+E33+E52</f>
        <v>268</v>
      </c>
      <c r="F54" s="31"/>
      <c r="G54" s="26">
        <f aca="true" t="shared" si="0" ref="G54:G62">IF(D54-E54-F54&gt;=0,D54-E54-F54,0)</f>
        <v>285991.89</v>
      </c>
    </row>
    <row r="55" spans="1:7" s="9" customFormat="1" ht="12.75">
      <c r="A55" s="527"/>
      <c r="B55" s="431" t="s">
        <v>46</v>
      </c>
      <c r="C55" s="431"/>
      <c r="D55" s="19">
        <v>0</v>
      </c>
      <c r="E55" s="19">
        <v>0</v>
      </c>
      <c r="F55" s="28"/>
      <c r="G55" s="20">
        <f t="shared" si="0"/>
        <v>0</v>
      </c>
    </row>
    <row r="56" spans="1:7" s="9" customFormat="1" ht="12.75">
      <c r="A56" s="528"/>
      <c r="B56" s="426" t="s">
        <v>47</v>
      </c>
      <c r="C56" s="426"/>
      <c r="D56" s="21">
        <v>0</v>
      </c>
      <c r="E56" s="21">
        <v>0</v>
      </c>
      <c r="F56" s="29"/>
      <c r="G56" s="22">
        <f t="shared" si="0"/>
        <v>0</v>
      </c>
    </row>
    <row r="57" spans="1:7" s="9" customFormat="1" ht="12.75">
      <c r="A57" s="528"/>
      <c r="B57" s="426" t="s">
        <v>48</v>
      </c>
      <c r="C57" s="426"/>
      <c r="D57" s="21">
        <v>0</v>
      </c>
      <c r="E57" s="21">
        <v>0</v>
      </c>
      <c r="F57" s="29"/>
      <c r="G57" s="22">
        <f t="shared" si="0"/>
        <v>0</v>
      </c>
    </row>
    <row r="58" spans="1:7" s="9" customFormat="1" ht="12.75">
      <c r="A58" s="528"/>
      <c r="B58" s="426" t="s">
        <v>49</v>
      </c>
      <c r="C58" s="426"/>
      <c r="D58" s="21">
        <v>0</v>
      </c>
      <c r="E58" s="21">
        <v>0</v>
      </c>
      <c r="F58" s="29"/>
      <c r="G58" s="22">
        <f t="shared" si="0"/>
        <v>0</v>
      </c>
    </row>
    <row r="59" spans="1:7" s="9" customFormat="1" ht="12.75">
      <c r="A59" s="528"/>
      <c r="B59" s="426" t="s">
        <v>50</v>
      </c>
      <c r="C59" s="426"/>
      <c r="D59" s="21">
        <v>0</v>
      </c>
      <c r="E59" s="21">
        <v>0</v>
      </c>
      <c r="F59" s="29"/>
      <c r="G59" s="22">
        <f t="shared" si="0"/>
        <v>0</v>
      </c>
    </row>
    <row r="60" spans="1:7" s="9" customFormat="1" ht="12.75">
      <c r="A60" s="528"/>
      <c r="B60" s="426" t="s">
        <v>51</v>
      </c>
      <c r="C60" s="426"/>
      <c r="D60" s="21">
        <v>0</v>
      </c>
      <c r="E60" s="21">
        <v>0</v>
      </c>
      <c r="F60" s="29"/>
      <c r="G60" s="22">
        <f t="shared" si="0"/>
        <v>0</v>
      </c>
    </row>
    <row r="61" spans="1:7" s="9" customFormat="1" ht="13.5" thickBot="1">
      <c r="A61" s="528"/>
      <c r="B61" s="430" t="s">
        <v>52</v>
      </c>
      <c r="C61" s="430"/>
      <c r="D61" s="23">
        <v>0</v>
      </c>
      <c r="E61" s="23">
        <v>0</v>
      </c>
      <c r="F61" s="30"/>
      <c r="G61" s="24">
        <f t="shared" si="0"/>
        <v>0</v>
      </c>
    </row>
    <row r="62" spans="1:7" s="9" customFormat="1" ht="15" customHeight="1" thickBot="1">
      <c r="A62" s="529"/>
      <c r="B62" s="435" t="s">
        <v>45</v>
      </c>
      <c r="C62" s="436"/>
      <c r="D62" s="25">
        <v>0</v>
      </c>
      <c r="E62" s="25">
        <v>0</v>
      </c>
      <c r="F62" s="31"/>
      <c r="G62" s="26">
        <f t="shared" si="0"/>
        <v>0</v>
      </c>
    </row>
    <row r="63" spans="1:7" s="9" customFormat="1" ht="13.5" customHeight="1">
      <c r="A63" s="11"/>
      <c r="B63" s="444" t="s">
        <v>53</v>
      </c>
      <c r="C63" s="444"/>
      <c r="D63" s="19"/>
      <c r="E63" s="19"/>
      <c r="F63" s="28"/>
      <c r="G63" s="20"/>
    </row>
    <row r="64" spans="1:7" s="9" customFormat="1" ht="12.75">
      <c r="A64" s="11"/>
      <c r="B64" s="442" t="s">
        <v>54</v>
      </c>
      <c r="C64" s="443"/>
      <c r="D64" s="21"/>
      <c r="E64" s="21"/>
      <c r="F64" s="29"/>
      <c r="G64" s="22"/>
    </row>
    <row r="65" spans="1:7" s="9" customFormat="1" ht="13.5" thickBot="1">
      <c r="A65" s="12"/>
      <c r="B65" s="438" t="s">
        <v>55</v>
      </c>
      <c r="C65" s="439"/>
      <c r="D65" s="23"/>
      <c r="E65" s="23"/>
      <c r="F65" s="30"/>
      <c r="G65" s="24"/>
    </row>
    <row r="66" spans="1:7" s="9" customFormat="1" ht="13.5" thickBot="1">
      <c r="A66" s="13"/>
      <c r="B66" s="1" t="s">
        <v>13</v>
      </c>
      <c r="C66" s="14"/>
      <c r="D66" s="25">
        <f>SUM(D64:D65)</f>
        <v>0</v>
      </c>
      <c r="E66" s="25"/>
      <c r="F66" s="31"/>
      <c r="G66" s="26"/>
    </row>
    <row r="67" spans="2:7" s="9" customFormat="1" ht="12.75">
      <c r="B67" s="15"/>
      <c r="C67" s="16"/>
      <c r="D67" s="17"/>
      <c r="E67" s="17"/>
      <c r="F67" s="17"/>
      <c r="G67" s="17"/>
    </row>
    <row r="68" spans="1:7" ht="12.75" customHeight="1">
      <c r="A68" s="523" t="s">
        <v>60</v>
      </c>
      <c r="B68" s="523"/>
      <c r="C68" s="523"/>
      <c r="D68" s="523"/>
      <c r="E68" s="523"/>
      <c r="F68" s="523"/>
      <c r="G68" s="523"/>
    </row>
    <row r="69" spans="1:7" ht="12.75" customHeight="1">
      <c r="A69" s="523" t="s">
        <v>61</v>
      </c>
      <c r="B69" s="523"/>
      <c r="C69" s="523"/>
      <c r="D69" s="523"/>
      <c r="E69" s="523"/>
      <c r="F69" s="523"/>
      <c r="G69" s="523"/>
    </row>
    <row r="70" spans="1:7" ht="12.75" customHeight="1">
      <c r="A70" s="523" t="s">
        <v>245</v>
      </c>
      <c r="B70" s="523"/>
      <c r="C70" s="523"/>
      <c r="D70" s="523"/>
      <c r="E70" s="523"/>
      <c r="F70" s="523"/>
      <c r="G70" s="523"/>
    </row>
    <row r="71" spans="1:7" ht="12.75" customHeight="1">
      <c r="A71" s="523" t="s">
        <v>246</v>
      </c>
      <c r="B71" s="523"/>
      <c r="C71" s="523"/>
      <c r="D71" s="523"/>
      <c r="E71" s="523"/>
      <c r="F71" s="523"/>
      <c r="G71" s="523"/>
    </row>
    <row r="72" spans="1:7" s="18" customFormat="1" ht="12.75" customHeight="1">
      <c r="A72" s="524" t="s">
        <v>62</v>
      </c>
      <c r="B72" s="524"/>
      <c r="C72" s="524"/>
      <c r="D72" s="524"/>
      <c r="E72" s="524"/>
      <c r="F72" s="524"/>
      <c r="G72" s="524"/>
    </row>
    <row r="73" spans="1:7" s="18" customFormat="1" ht="12.75" customHeight="1">
      <c r="A73" s="524" t="s">
        <v>247</v>
      </c>
      <c r="B73" s="524"/>
      <c r="C73" s="524"/>
      <c r="D73" s="524"/>
      <c r="E73" s="524"/>
      <c r="F73" s="524"/>
      <c r="G73" s="524"/>
    </row>
    <row r="75" spans="1:7" ht="12.75">
      <c r="A75" s="523" t="s">
        <v>63</v>
      </c>
      <c r="B75" s="523"/>
      <c r="C75" s="523"/>
      <c r="D75" s="523"/>
      <c r="E75" s="523"/>
      <c r="F75" s="523"/>
      <c r="G75" s="523"/>
    </row>
    <row r="76" spans="1:7" ht="12.75">
      <c r="A76" s="523" t="s">
        <v>64</v>
      </c>
      <c r="B76" s="523"/>
      <c r="C76" s="523"/>
      <c r="D76" s="523"/>
      <c r="E76" s="523"/>
      <c r="F76" s="523"/>
      <c r="G76" s="523"/>
    </row>
    <row r="77" spans="1:7" ht="12.75">
      <c r="A77" s="524" t="s">
        <v>244</v>
      </c>
      <c r="B77" s="524"/>
      <c r="C77" s="524"/>
      <c r="D77" s="524"/>
      <c r="E77" s="524"/>
      <c r="F77" s="524"/>
      <c r="G77" s="524"/>
    </row>
    <row r="78" spans="1:7" ht="12.75">
      <c r="A78" s="524" t="s">
        <v>248</v>
      </c>
      <c r="B78" s="524"/>
      <c r="C78" s="524"/>
      <c r="D78" s="524"/>
      <c r="E78" s="524"/>
      <c r="F78" s="524"/>
      <c r="G78" s="524"/>
    </row>
    <row r="79" spans="1:7" ht="12.75" customHeight="1">
      <c r="A79" s="523" t="s">
        <v>65</v>
      </c>
      <c r="B79" s="523"/>
      <c r="C79" s="523"/>
      <c r="D79" s="523"/>
      <c r="E79" s="523"/>
      <c r="F79" s="523"/>
      <c r="G79" s="523"/>
    </row>
    <row r="80" spans="1:7" ht="12.75" customHeight="1">
      <c r="A80" s="523" t="s">
        <v>66</v>
      </c>
      <c r="B80" s="523"/>
      <c r="C80" s="523"/>
      <c r="D80" s="523"/>
      <c r="E80" s="523"/>
      <c r="F80" s="523"/>
      <c r="G80" s="523"/>
    </row>
    <row r="81" spans="1:7" ht="12.75" customHeight="1">
      <c r="A81" s="523" t="s">
        <v>67</v>
      </c>
      <c r="B81" s="523"/>
      <c r="C81" s="523"/>
      <c r="D81" s="523"/>
      <c r="E81" s="523"/>
      <c r="F81" s="523"/>
      <c r="G81" s="523"/>
    </row>
    <row r="82" spans="1:7" ht="12.75" customHeight="1">
      <c r="A82" s="523" t="s">
        <v>249</v>
      </c>
      <c r="B82" s="523"/>
      <c r="C82" s="523"/>
      <c r="D82" s="523"/>
      <c r="E82" s="523"/>
      <c r="F82" s="523"/>
      <c r="G82" s="523"/>
    </row>
    <row r="84" spans="1:3" ht="12.75">
      <c r="A84" s="458">
        <f ca="1">TODAY()</f>
        <v>40680</v>
      </c>
      <c r="B84" s="458"/>
      <c r="C84" s="458"/>
    </row>
    <row r="85" spans="2:7" s="9" customFormat="1" ht="12.75">
      <c r="B85" s="3"/>
      <c r="C85" s="3"/>
      <c r="D85" s="3"/>
      <c r="E85" s="3"/>
      <c r="F85" s="3"/>
      <c r="G85" s="3"/>
    </row>
    <row r="86" spans="2:7" s="9" customFormat="1" ht="12.75">
      <c r="B86" s="3"/>
      <c r="C86" s="3"/>
      <c r="D86" s="3"/>
      <c r="E86" s="3"/>
      <c r="F86" s="3"/>
      <c r="G86" s="3"/>
    </row>
    <row r="87" spans="2:7" s="9" customFormat="1" ht="12.75">
      <c r="B87" s="3"/>
      <c r="C87" s="3"/>
      <c r="D87" s="3"/>
      <c r="E87" s="3"/>
      <c r="F87" s="3"/>
      <c r="G87" s="3"/>
    </row>
  </sheetData>
  <sheetProtection/>
  <mergeCells count="77">
    <mergeCell ref="B16:C16"/>
    <mergeCell ref="B17:C17"/>
    <mergeCell ref="B21:C21"/>
    <mergeCell ref="B22:C22"/>
    <mergeCell ref="A71:G71"/>
    <mergeCell ref="B12:C12"/>
    <mergeCell ref="B13:C13"/>
    <mergeCell ref="B14:C14"/>
    <mergeCell ref="B15:C15"/>
    <mergeCell ref="B18:C18"/>
    <mergeCell ref="B19:C19"/>
    <mergeCell ref="B20:C20"/>
    <mergeCell ref="A27:A32"/>
    <mergeCell ref="B27:C27"/>
    <mergeCell ref="A1:G1"/>
    <mergeCell ref="A6:G6"/>
    <mergeCell ref="A7:G7"/>
    <mergeCell ref="B11:C11"/>
    <mergeCell ref="B28:C28"/>
    <mergeCell ref="B29:C29"/>
    <mergeCell ref="B30:C30"/>
    <mergeCell ref="B31:C31"/>
    <mergeCell ref="B23:C23"/>
    <mergeCell ref="B24:C24"/>
    <mergeCell ref="B25:C25"/>
    <mergeCell ref="B26:C26"/>
    <mergeCell ref="B32:C32"/>
    <mergeCell ref="A12:A26"/>
    <mergeCell ref="B33:C33"/>
    <mergeCell ref="A34:A54"/>
    <mergeCell ref="B34:C34"/>
    <mergeCell ref="B35:C35"/>
    <mergeCell ref="B36:C36"/>
    <mergeCell ref="B37:C37"/>
    <mergeCell ref="B38:C38"/>
    <mergeCell ref="B39:C39"/>
    <mergeCell ref="B44:C44"/>
    <mergeCell ref="B46:C46"/>
    <mergeCell ref="B45:C45"/>
    <mergeCell ref="B47:C47"/>
    <mergeCell ref="B40:C40"/>
    <mergeCell ref="B41:C41"/>
    <mergeCell ref="B42:C42"/>
    <mergeCell ref="B43:C43"/>
    <mergeCell ref="B62:C62"/>
    <mergeCell ref="B48:C48"/>
    <mergeCell ref="B49:C49"/>
    <mergeCell ref="B50:C50"/>
    <mergeCell ref="B53:C53"/>
    <mergeCell ref="B51:C51"/>
    <mergeCell ref="B52:C52"/>
    <mergeCell ref="B65:C65"/>
    <mergeCell ref="B54:C54"/>
    <mergeCell ref="A55:A62"/>
    <mergeCell ref="B55:C55"/>
    <mergeCell ref="B56:C56"/>
    <mergeCell ref="B57:C57"/>
    <mergeCell ref="B58:C58"/>
    <mergeCell ref="B59:C59"/>
    <mergeCell ref="B60:C60"/>
    <mergeCell ref="B61:C61"/>
    <mergeCell ref="A72:G72"/>
    <mergeCell ref="A73:G73"/>
    <mergeCell ref="A79:G79"/>
    <mergeCell ref="A76:G76"/>
    <mergeCell ref="A78:G78"/>
    <mergeCell ref="B63:C63"/>
    <mergeCell ref="A68:G68"/>
    <mergeCell ref="A70:G70"/>
    <mergeCell ref="A69:G69"/>
    <mergeCell ref="B64:C64"/>
    <mergeCell ref="A82:G82"/>
    <mergeCell ref="A77:G77"/>
    <mergeCell ref="A84:C84"/>
    <mergeCell ref="A81:G81"/>
    <mergeCell ref="A75:G75"/>
    <mergeCell ref="A80:G80"/>
  </mergeCells>
  <printOptions horizontalCentered="1"/>
  <pageMargins left="0.984251968503937" right="0.3937007874015748" top="0.984251968503937" bottom="0.984251968503937" header="0.5118110236220472" footer="0.5118110236220472"/>
  <pageSetup horizontalDpi="120" verticalDpi="120" orientation="portrait" paperSize="9" scale="79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showGridLines="0" showZeros="0" zoomScalePageLayoutView="0" workbookViewId="0" topLeftCell="A1">
      <pane xSplit="8370" ySplit="2730" topLeftCell="B6" activePane="bottomLeft" state="split"/>
      <selection pane="topLeft" activeCell="A8" sqref="A8"/>
      <selection pane="topRight" activeCell="B1" sqref="B1:J1"/>
      <selection pane="bottomLeft" activeCell="A7" sqref="A7"/>
      <selection pane="bottomRight" activeCell="H47" sqref="H47"/>
    </sheetView>
  </sheetViews>
  <sheetFormatPr defaultColWidth="9.00390625" defaultRowHeight="12.75"/>
  <cols>
    <col min="1" max="1" width="59.75390625" style="32" customWidth="1"/>
    <col min="2" max="2" width="4.25390625" style="35" customWidth="1"/>
    <col min="3" max="3" width="10.00390625" style="34" customWidth="1"/>
    <col min="4" max="4" width="8.375" style="34" customWidth="1"/>
    <col min="5" max="5" width="9.625" style="34" customWidth="1"/>
    <col min="6" max="6" width="8.125" style="34" customWidth="1"/>
    <col min="7" max="7" width="8.875" style="34" customWidth="1"/>
    <col min="8" max="8" width="12.875" style="34" customWidth="1"/>
    <col min="9" max="10" width="12.25390625" style="34" bestFit="1" customWidth="1"/>
    <col min="11" max="16384" width="9.125" style="34" customWidth="1"/>
  </cols>
  <sheetData>
    <row r="1" spans="2:10" ht="12.75">
      <c r="B1" s="445" t="s">
        <v>207</v>
      </c>
      <c r="C1" s="445"/>
      <c r="D1" s="445"/>
      <c r="E1" s="445"/>
      <c r="F1" s="445"/>
      <c r="G1" s="445"/>
      <c r="H1" s="445"/>
      <c r="I1" s="445"/>
      <c r="J1" s="445"/>
    </row>
    <row r="2" spans="3:9" ht="12.75">
      <c r="C2" s="33"/>
      <c r="D2" s="33"/>
      <c r="E2" s="33"/>
      <c r="F2" s="33"/>
      <c r="G2" s="33"/>
      <c r="H2" s="33"/>
      <c r="I2" s="33"/>
    </row>
    <row r="3" spans="1:10" ht="12.75">
      <c r="A3" s="446" t="s">
        <v>1</v>
      </c>
      <c r="B3" s="446"/>
      <c r="C3" s="446"/>
      <c r="D3" s="446"/>
      <c r="E3" s="446"/>
      <c r="F3" s="446"/>
      <c r="G3" s="446"/>
      <c r="H3" s="446"/>
      <c r="I3" s="446"/>
      <c r="J3" s="446"/>
    </row>
    <row r="4" spans="1:10" ht="12.75" customHeight="1">
      <c r="A4" s="548" t="s">
        <v>68</v>
      </c>
      <c r="B4" s="548"/>
      <c r="C4" s="548"/>
      <c r="D4" s="548"/>
      <c r="E4" s="548"/>
      <c r="F4" s="548"/>
      <c r="G4" s="548"/>
      <c r="H4" s="548"/>
      <c r="I4" s="548"/>
      <c r="J4" s="548"/>
    </row>
    <row r="5" spans="2:9" ht="12.75">
      <c r="B5" s="37"/>
      <c r="C5" s="37"/>
      <c r="D5" s="37"/>
      <c r="E5" s="37"/>
      <c r="F5" s="37"/>
      <c r="G5" s="37"/>
      <c r="H5" s="37"/>
      <c r="I5" s="37"/>
    </row>
    <row r="6" ht="13.5" thickBot="1"/>
    <row r="7" spans="1:10" s="42" customFormat="1" ht="24.75" customHeight="1" thickBot="1">
      <c r="A7" s="38" t="s">
        <v>206</v>
      </c>
      <c r="B7" s="39">
        <v>1</v>
      </c>
      <c r="C7" s="40"/>
      <c r="D7" s="40"/>
      <c r="E7" s="40"/>
      <c r="F7" s="41"/>
      <c r="G7" s="41"/>
      <c r="H7" s="41"/>
      <c r="I7" s="40"/>
      <c r="J7" s="549" t="s">
        <v>69</v>
      </c>
    </row>
    <row r="8" spans="1:10" s="35" customFormat="1" ht="29.25" thickBot="1">
      <c r="A8" s="68" t="s">
        <v>70</v>
      </c>
      <c r="B8" s="63">
        <v>2</v>
      </c>
      <c r="C8" s="69" t="s">
        <v>71</v>
      </c>
      <c r="D8" s="69" t="s">
        <v>72</v>
      </c>
      <c r="E8" s="69" t="s">
        <v>73</v>
      </c>
      <c r="F8" s="70" t="s">
        <v>75</v>
      </c>
      <c r="G8" s="70" t="s">
        <v>100</v>
      </c>
      <c r="H8" s="70" t="s">
        <v>158</v>
      </c>
      <c r="I8" s="69" t="s">
        <v>74</v>
      </c>
      <c r="J8" s="550"/>
    </row>
    <row r="9" spans="1:10" ht="15" thickBot="1">
      <c r="A9" s="64" t="s">
        <v>118</v>
      </c>
      <c r="B9" s="65">
        <v>3</v>
      </c>
      <c r="C9" s="66"/>
      <c r="D9" s="66"/>
      <c r="E9" s="66"/>
      <c r="F9" s="67"/>
      <c r="G9" s="67"/>
      <c r="H9" s="67"/>
      <c r="I9" s="252"/>
      <c r="J9" s="254">
        <f>SUM(C9:I9)</f>
        <v>0</v>
      </c>
    </row>
    <row r="10" spans="1:10" ht="15" thickBot="1">
      <c r="A10" s="38" t="s">
        <v>11</v>
      </c>
      <c r="B10" s="43">
        <v>4</v>
      </c>
      <c r="C10" s="55"/>
      <c r="D10" s="55"/>
      <c r="E10" s="55"/>
      <c r="F10" s="56"/>
      <c r="G10" s="56"/>
      <c r="H10" s="56"/>
      <c r="I10" s="45"/>
      <c r="J10" s="61"/>
    </row>
    <row r="11" spans="1:10" ht="15" thickBot="1">
      <c r="A11" s="38" t="s">
        <v>12</v>
      </c>
      <c r="B11" s="43">
        <v>5</v>
      </c>
      <c r="C11" s="55"/>
      <c r="D11" s="55"/>
      <c r="E11" s="55"/>
      <c r="F11" s="56"/>
      <c r="G11" s="56">
        <f>1383+839+3400+185</f>
        <v>5807</v>
      </c>
      <c r="H11" s="56">
        <v>311</v>
      </c>
      <c r="I11" s="45">
        <f>9500+1226</f>
        <v>10726</v>
      </c>
      <c r="J11" s="61">
        <f aca="true" t="shared" si="0" ref="J11:J23">SUM(C11:I11)</f>
        <v>16844</v>
      </c>
    </row>
    <row r="12" spans="1:10" ht="29.25" thickBot="1">
      <c r="A12" s="38" t="s">
        <v>76</v>
      </c>
      <c r="B12" s="43">
        <v>6</v>
      </c>
      <c r="C12" s="55"/>
      <c r="D12" s="55"/>
      <c r="E12" s="55"/>
      <c r="F12" s="56"/>
      <c r="G12" s="56"/>
      <c r="H12" s="56"/>
      <c r="I12" s="45"/>
      <c r="J12" s="61">
        <f t="shared" si="0"/>
        <v>0</v>
      </c>
    </row>
    <row r="13" spans="1:10" ht="29.25" thickBot="1">
      <c r="A13" s="38" t="s">
        <v>77</v>
      </c>
      <c r="B13" s="43">
        <v>7</v>
      </c>
      <c r="C13" s="57">
        <f aca="true" t="shared" si="1" ref="C13:H13">C15+C16</f>
        <v>0</v>
      </c>
      <c r="D13" s="251">
        <f t="shared" si="1"/>
        <v>0</v>
      </c>
      <c r="E13" s="251">
        <f t="shared" si="1"/>
        <v>0</v>
      </c>
      <c r="F13" s="251">
        <f t="shared" si="1"/>
        <v>0</v>
      </c>
      <c r="G13" s="251">
        <f t="shared" si="1"/>
        <v>0</v>
      </c>
      <c r="H13" s="251">
        <f t="shared" si="1"/>
        <v>0</v>
      </c>
      <c r="I13" s="45"/>
      <c r="J13" s="61">
        <f t="shared" si="0"/>
        <v>0</v>
      </c>
    </row>
    <row r="14" spans="1:10" ht="15" thickBot="1">
      <c r="A14" s="38" t="s">
        <v>48</v>
      </c>
      <c r="B14" s="43">
        <v>8</v>
      </c>
      <c r="C14" s="57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45"/>
      <c r="J14" s="61">
        <f t="shared" si="0"/>
        <v>0</v>
      </c>
    </row>
    <row r="15" spans="1:10" ht="15" thickBot="1">
      <c r="A15" s="38" t="s">
        <v>54</v>
      </c>
      <c r="B15" s="43">
        <v>9</v>
      </c>
      <c r="C15" s="57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3">
        <v>25204</v>
      </c>
      <c r="J15" s="61">
        <f t="shared" si="0"/>
        <v>25204</v>
      </c>
    </row>
    <row r="16" spans="1:10" ht="15" thickBot="1">
      <c r="A16" s="38" t="s">
        <v>55</v>
      </c>
      <c r="B16" s="43">
        <v>10</v>
      </c>
      <c r="C16" s="57">
        <v>0</v>
      </c>
      <c r="D16" s="55"/>
      <c r="E16" s="55"/>
      <c r="F16" s="56"/>
      <c r="G16" s="56"/>
      <c r="H16" s="56"/>
      <c r="I16" s="253">
        <v>97442</v>
      </c>
      <c r="J16" s="61">
        <f t="shared" si="0"/>
        <v>97442</v>
      </c>
    </row>
    <row r="17" spans="1:10" s="47" customFormat="1" ht="15" thickBot="1">
      <c r="A17" s="38" t="s">
        <v>14</v>
      </c>
      <c r="B17" s="43">
        <v>11</v>
      </c>
      <c r="C17" s="58"/>
      <c r="D17" s="251"/>
      <c r="E17" s="55"/>
      <c r="F17" s="56"/>
      <c r="G17" s="56"/>
      <c r="H17" s="56"/>
      <c r="I17" s="45">
        <v>12613468</v>
      </c>
      <c r="J17" s="61">
        <f t="shared" si="0"/>
        <v>12613468</v>
      </c>
    </row>
    <row r="18" spans="1:10" s="47" customFormat="1" ht="43.5" thickBot="1">
      <c r="A18" s="38" t="s">
        <v>15</v>
      </c>
      <c r="B18" s="43">
        <v>12</v>
      </c>
      <c r="C18" s="58"/>
      <c r="D18" s="55"/>
      <c r="E18" s="55"/>
      <c r="F18" s="56"/>
      <c r="G18" s="56"/>
      <c r="H18" s="56"/>
      <c r="I18" s="45">
        <v>5096</v>
      </c>
      <c r="J18" s="61">
        <f t="shared" si="0"/>
        <v>5096</v>
      </c>
    </row>
    <row r="19" spans="1:10" s="47" customFormat="1" ht="29.25" thickBot="1">
      <c r="A19" s="38" t="s">
        <v>78</v>
      </c>
      <c r="B19" s="43">
        <v>13</v>
      </c>
      <c r="C19" s="58"/>
      <c r="D19" s="55"/>
      <c r="E19" s="55"/>
      <c r="F19" s="56"/>
      <c r="G19" s="56"/>
      <c r="H19" s="56">
        <v>43601</v>
      </c>
      <c r="I19" s="45">
        <f>38779024+55015818+2286100</f>
        <v>96080942</v>
      </c>
      <c r="J19" s="61">
        <f t="shared" si="0"/>
        <v>96124543</v>
      </c>
    </row>
    <row r="20" spans="1:10" s="47" customFormat="1" ht="15" thickBot="1">
      <c r="A20" s="38" t="s">
        <v>17</v>
      </c>
      <c r="B20" s="43">
        <v>14</v>
      </c>
      <c r="C20" s="58"/>
      <c r="D20" s="55"/>
      <c r="E20" s="55"/>
      <c r="F20" s="56"/>
      <c r="G20" s="56"/>
      <c r="H20" s="56"/>
      <c r="I20" s="45"/>
      <c r="J20" s="61">
        <f t="shared" si="0"/>
        <v>0</v>
      </c>
    </row>
    <row r="21" spans="1:10" s="47" customFormat="1" ht="15" thickBot="1">
      <c r="A21" s="38" t="s">
        <v>18</v>
      </c>
      <c r="B21" s="43">
        <v>15</v>
      </c>
      <c r="C21" s="58"/>
      <c r="D21" s="55"/>
      <c r="E21" s="55"/>
      <c r="F21" s="56"/>
      <c r="G21" s="56"/>
      <c r="H21" s="56"/>
      <c r="I21" s="45"/>
      <c r="J21" s="61">
        <f t="shared" si="0"/>
        <v>0</v>
      </c>
    </row>
    <row r="22" spans="1:10" s="47" customFormat="1" ht="29.25" thickBot="1">
      <c r="A22" s="38" t="s">
        <v>99</v>
      </c>
      <c r="B22" s="43">
        <v>16</v>
      </c>
      <c r="C22" s="58">
        <v>1727</v>
      </c>
      <c r="D22" s="55"/>
      <c r="E22" s="55">
        <f>2077.1+6463.2</f>
        <v>8540.3</v>
      </c>
      <c r="F22" s="56"/>
      <c r="G22" s="56">
        <v>1727</v>
      </c>
      <c r="H22" s="56"/>
      <c r="I22" s="45"/>
      <c r="J22" s="61">
        <f t="shared" si="0"/>
        <v>11994.3</v>
      </c>
    </row>
    <row r="23" spans="1:10" s="47" customFormat="1" ht="29.25" thickBot="1">
      <c r="A23" s="38" t="s">
        <v>79</v>
      </c>
      <c r="B23" s="43">
        <v>17</v>
      </c>
      <c r="C23" s="55">
        <f>C22+C39</f>
        <v>1727</v>
      </c>
      <c r="D23" s="55">
        <f aca="true" t="shared" si="2" ref="D23:I23">D22+D39</f>
        <v>0</v>
      </c>
      <c r="E23" s="55">
        <f t="shared" si="2"/>
        <v>8540.3</v>
      </c>
      <c r="F23" s="55">
        <f t="shared" si="2"/>
        <v>0</v>
      </c>
      <c r="G23" s="55">
        <f t="shared" si="2"/>
        <v>1727</v>
      </c>
      <c r="H23" s="55">
        <f t="shared" si="2"/>
        <v>0</v>
      </c>
      <c r="I23" s="56">
        <f t="shared" si="2"/>
        <v>1386000</v>
      </c>
      <c r="J23" s="255">
        <f t="shared" si="0"/>
        <v>1397994.3</v>
      </c>
    </row>
    <row r="24" spans="1:10" ht="29.25" thickBot="1">
      <c r="A24" s="38" t="s">
        <v>80</v>
      </c>
      <c r="B24" s="43">
        <v>18</v>
      </c>
      <c r="C24" s="58">
        <f>SUM(C9:C22)-C12+C39</f>
        <v>1727</v>
      </c>
      <c r="D24" s="58">
        <f aca="true" t="shared" si="3" ref="D24:I24">SUM(D9:D22)-D12+D39</f>
        <v>0</v>
      </c>
      <c r="E24" s="58">
        <f t="shared" si="3"/>
        <v>8540.3</v>
      </c>
      <c r="F24" s="58">
        <f t="shared" si="3"/>
        <v>0</v>
      </c>
      <c r="G24" s="58">
        <f t="shared" si="3"/>
        <v>7534</v>
      </c>
      <c r="H24" s="58">
        <f t="shared" si="3"/>
        <v>43912</v>
      </c>
      <c r="I24" s="59">
        <f t="shared" si="3"/>
        <v>110218878</v>
      </c>
      <c r="J24" s="61">
        <f aca="true" t="shared" si="4" ref="J24:J37">SUM(C24:I24)</f>
        <v>110280591.3</v>
      </c>
    </row>
    <row r="25" spans="1:10" s="47" customFormat="1" ht="15" thickBot="1">
      <c r="A25" s="38" t="s">
        <v>81</v>
      </c>
      <c r="B25" s="43">
        <v>19</v>
      </c>
      <c r="C25" s="58"/>
      <c r="D25" s="55"/>
      <c r="E25" s="55"/>
      <c r="F25" s="56"/>
      <c r="G25" s="56"/>
      <c r="H25" s="56"/>
      <c r="I25" s="45"/>
      <c r="J25" s="61">
        <f t="shared" si="4"/>
        <v>0</v>
      </c>
    </row>
    <row r="26" spans="1:10" s="47" customFormat="1" ht="18" customHeight="1" thickBot="1">
      <c r="A26" s="38" t="s">
        <v>31</v>
      </c>
      <c r="B26" s="43">
        <v>20</v>
      </c>
      <c r="C26" s="58"/>
      <c r="D26" s="55"/>
      <c r="E26" s="55"/>
      <c r="F26" s="56"/>
      <c r="G26" s="56"/>
      <c r="H26" s="56"/>
      <c r="I26" s="45"/>
      <c r="J26" s="61">
        <f t="shared" si="4"/>
        <v>0</v>
      </c>
    </row>
    <row r="27" spans="1:10" s="47" customFormat="1" ht="15" thickBot="1">
      <c r="A27" s="38" t="s">
        <v>82</v>
      </c>
      <c r="B27" s="43">
        <v>21</v>
      </c>
      <c r="C27" s="58"/>
      <c r="D27" s="55"/>
      <c r="E27" s="55"/>
      <c r="F27" s="56"/>
      <c r="G27" s="56"/>
      <c r="H27" s="56">
        <v>7720</v>
      </c>
      <c r="I27" s="45"/>
      <c r="J27" s="61">
        <f t="shared" si="4"/>
        <v>7720</v>
      </c>
    </row>
    <row r="28" spans="1:10" s="47" customFormat="1" ht="29.25" thickBot="1">
      <c r="A28" s="38" t="s">
        <v>83</v>
      </c>
      <c r="B28" s="43">
        <v>22</v>
      </c>
      <c r="C28" s="58"/>
      <c r="D28" s="55"/>
      <c r="E28" s="55"/>
      <c r="F28" s="56"/>
      <c r="G28" s="56"/>
      <c r="H28" s="56">
        <v>54500</v>
      </c>
      <c r="I28" s="45"/>
      <c r="J28" s="61">
        <f t="shared" si="4"/>
        <v>54500</v>
      </c>
    </row>
    <row r="29" spans="1:10" s="47" customFormat="1" ht="43.5" thickBot="1">
      <c r="A29" s="38" t="s">
        <v>84</v>
      </c>
      <c r="B29" s="43">
        <v>23</v>
      </c>
      <c r="C29" s="58"/>
      <c r="D29" s="55"/>
      <c r="E29" s="55"/>
      <c r="F29" s="56"/>
      <c r="G29" s="56"/>
      <c r="H29" s="56"/>
      <c r="I29" s="45"/>
      <c r="J29" s="61">
        <f t="shared" si="4"/>
        <v>0</v>
      </c>
    </row>
    <row r="30" spans="1:10" s="47" customFormat="1" ht="29.25" thickBot="1">
      <c r="A30" s="38" t="s">
        <v>85</v>
      </c>
      <c r="B30" s="43">
        <v>24</v>
      </c>
      <c r="C30" s="58"/>
      <c r="D30" s="55"/>
      <c r="E30" s="55"/>
      <c r="F30" s="56"/>
      <c r="G30" s="56"/>
      <c r="H30" s="56"/>
      <c r="I30" s="45"/>
      <c r="J30" s="61">
        <f t="shared" si="4"/>
        <v>0</v>
      </c>
    </row>
    <row r="31" spans="1:10" s="47" customFormat="1" ht="15" thickBot="1">
      <c r="A31" s="38" t="s">
        <v>86</v>
      </c>
      <c r="B31" s="43">
        <v>25</v>
      </c>
      <c r="C31" s="58"/>
      <c r="D31" s="55"/>
      <c r="E31" s="55"/>
      <c r="F31" s="56"/>
      <c r="G31" s="56"/>
      <c r="H31" s="56"/>
      <c r="I31" s="45"/>
      <c r="J31" s="61">
        <f t="shared" si="4"/>
        <v>0</v>
      </c>
    </row>
    <row r="32" spans="1:10" s="47" customFormat="1" ht="15" thickBot="1">
      <c r="A32" s="38" t="s">
        <v>87</v>
      </c>
      <c r="B32" s="43">
        <v>26</v>
      </c>
      <c r="C32" s="55"/>
      <c r="D32" s="55"/>
      <c r="E32" s="55"/>
      <c r="F32" s="56"/>
      <c r="G32" s="56"/>
      <c r="H32" s="56"/>
      <c r="I32" s="45"/>
      <c r="J32" s="61">
        <f t="shared" si="4"/>
        <v>0</v>
      </c>
    </row>
    <row r="33" spans="1:10" s="47" customFormat="1" ht="15" thickBot="1">
      <c r="A33" s="38" t="s">
        <v>88</v>
      </c>
      <c r="B33" s="43">
        <v>27</v>
      </c>
      <c r="C33" s="55"/>
      <c r="D33" s="55"/>
      <c r="E33" s="55"/>
      <c r="F33" s="56"/>
      <c r="G33" s="56"/>
      <c r="H33" s="56"/>
      <c r="I33" s="45"/>
      <c r="J33" s="61">
        <f t="shared" si="4"/>
        <v>0</v>
      </c>
    </row>
    <row r="34" spans="1:10" ht="43.5" thickBot="1">
      <c r="A34" s="38" t="s">
        <v>89</v>
      </c>
      <c r="B34" s="43">
        <v>28</v>
      </c>
      <c r="C34" s="55"/>
      <c r="D34" s="55"/>
      <c r="E34" s="55"/>
      <c r="F34" s="56"/>
      <c r="G34" s="56"/>
      <c r="H34" s="56">
        <v>4600</v>
      </c>
      <c r="I34" s="45"/>
      <c r="J34" s="61">
        <f t="shared" si="4"/>
        <v>4600</v>
      </c>
    </row>
    <row r="35" spans="1:10" ht="29.25" thickBot="1">
      <c r="A35" s="38" t="s">
        <v>90</v>
      </c>
      <c r="B35" s="43">
        <v>29</v>
      </c>
      <c r="C35" s="55">
        <f aca="true" t="shared" si="5" ref="C35:I35">SUM(C25:C34)+C24-C32</f>
        <v>1727</v>
      </c>
      <c r="D35" s="55">
        <f t="shared" si="5"/>
        <v>0</v>
      </c>
      <c r="E35" s="55">
        <f t="shared" si="5"/>
        <v>8540.3</v>
      </c>
      <c r="F35" s="55">
        <f t="shared" si="5"/>
        <v>0</v>
      </c>
      <c r="G35" s="55">
        <f t="shared" si="5"/>
        <v>7534</v>
      </c>
      <c r="H35" s="55">
        <f t="shared" si="5"/>
        <v>110732</v>
      </c>
      <c r="I35" s="56">
        <f t="shared" si="5"/>
        <v>110218878</v>
      </c>
      <c r="J35" s="61">
        <f t="shared" si="4"/>
        <v>110347411.3</v>
      </c>
    </row>
    <row r="36" spans="1:10" ht="29.25" thickBot="1">
      <c r="A36" s="38" t="s">
        <v>91</v>
      </c>
      <c r="B36" s="43">
        <v>30</v>
      </c>
      <c r="C36" s="55"/>
      <c r="D36" s="55"/>
      <c r="E36" s="55"/>
      <c r="F36" s="56"/>
      <c r="G36" s="56"/>
      <c r="H36" s="56"/>
      <c r="I36" s="45"/>
      <c r="J36" s="61">
        <f t="shared" si="4"/>
        <v>0</v>
      </c>
    </row>
    <row r="37" spans="1:10" ht="15" thickBot="1">
      <c r="A37" s="38" t="s">
        <v>92</v>
      </c>
      <c r="B37" s="43">
        <v>31</v>
      </c>
      <c r="C37" s="55"/>
      <c r="D37" s="55"/>
      <c r="E37" s="55"/>
      <c r="F37" s="56"/>
      <c r="G37" s="56"/>
      <c r="H37" s="56"/>
      <c r="I37" s="45"/>
      <c r="J37" s="61">
        <f t="shared" si="4"/>
        <v>0</v>
      </c>
    </row>
    <row r="38" spans="1:10" ht="15" thickBot="1">
      <c r="A38" s="38" t="s">
        <v>119</v>
      </c>
      <c r="B38" s="43"/>
      <c r="C38" s="55"/>
      <c r="D38" s="55"/>
      <c r="E38" s="55"/>
      <c r="F38" s="56"/>
      <c r="G38" s="56"/>
      <c r="H38" s="56"/>
      <c r="I38" s="45">
        <v>168136</v>
      </c>
      <c r="J38" s="61"/>
    </row>
    <row r="39" spans="1:10" ht="15" thickBot="1">
      <c r="A39" s="38" t="s">
        <v>120</v>
      </c>
      <c r="B39" s="43">
        <v>32</v>
      </c>
      <c r="C39" s="60"/>
      <c r="D39" s="55"/>
      <c r="E39" s="55"/>
      <c r="F39" s="56"/>
      <c r="G39" s="56"/>
      <c r="H39" s="56"/>
      <c r="I39" s="45">
        <v>1386000</v>
      </c>
      <c r="J39" s="61">
        <f aca="true" t="shared" si="6" ref="J39:J46">SUM(C39:I39)</f>
        <v>1386000</v>
      </c>
    </row>
    <row r="40" spans="1:10" ht="15" thickBot="1">
      <c r="A40" s="38" t="s">
        <v>93</v>
      </c>
      <c r="B40" s="43">
        <v>33</v>
      </c>
      <c r="C40" s="55"/>
      <c r="D40" s="55"/>
      <c r="E40" s="55"/>
      <c r="F40" s="56"/>
      <c r="G40" s="56"/>
      <c r="H40" s="56"/>
      <c r="I40" s="45">
        <v>26071248</v>
      </c>
      <c r="J40" s="61">
        <f t="shared" si="6"/>
        <v>26071248</v>
      </c>
    </row>
    <row r="41" spans="1:10" ht="15" thickBot="1">
      <c r="A41" s="62" t="s">
        <v>94</v>
      </c>
      <c r="B41" s="43">
        <v>34</v>
      </c>
      <c r="C41" s="55">
        <v>1727</v>
      </c>
      <c r="D41" s="55"/>
      <c r="E41" s="55"/>
      <c r="F41" s="56"/>
      <c r="G41" s="56">
        <f>839+3585</f>
        <v>4424</v>
      </c>
      <c r="H41" s="56">
        <v>311</v>
      </c>
      <c r="I41" s="45"/>
      <c r="J41" s="61">
        <f t="shared" si="6"/>
        <v>6462</v>
      </c>
    </row>
    <row r="42" spans="1:10" ht="26.25" customHeight="1">
      <c r="A42" s="542" t="s">
        <v>95</v>
      </c>
      <c r="B42" s="43">
        <v>35</v>
      </c>
      <c r="C42" s="44">
        <v>1</v>
      </c>
      <c r="D42" s="44"/>
      <c r="E42" s="44"/>
      <c r="F42" s="45"/>
      <c r="G42" s="45"/>
      <c r="H42" s="45"/>
      <c r="I42" s="45"/>
      <c r="J42" s="46">
        <f t="shared" si="6"/>
        <v>1</v>
      </c>
    </row>
    <row r="43" spans="1:10" ht="17.25" customHeight="1" thickBot="1">
      <c r="A43" s="543"/>
      <c r="B43" s="43">
        <v>36</v>
      </c>
      <c r="C43" s="256">
        <v>1727</v>
      </c>
      <c r="D43" s="256"/>
      <c r="E43" s="256"/>
      <c r="F43" s="257"/>
      <c r="G43" s="257"/>
      <c r="H43" s="257"/>
      <c r="I43" s="257"/>
      <c r="J43" s="258">
        <f t="shared" si="6"/>
        <v>1727</v>
      </c>
    </row>
    <row r="44" spans="1:10" ht="18.75" customHeight="1">
      <c r="A44" s="546" t="s">
        <v>98</v>
      </c>
      <c r="B44" s="43">
        <v>37</v>
      </c>
      <c r="C44" s="48"/>
      <c r="D44" s="44"/>
      <c r="E44" s="44"/>
      <c r="F44" s="45"/>
      <c r="G44" s="45"/>
      <c r="H44" s="45"/>
      <c r="I44" s="45"/>
      <c r="J44" s="46">
        <f t="shared" si="6"/>
        <v>0</v>
      </c>
    </row>
    <row r="45" spans="1:10" ht="12.75" customHeight="1" thickBot="1">
      <c r="A45" s="547"/>
      <c r="B45" s="63">
        <v>38</v>
      </c>
      <c r="C45" s="264"/>
      <c r="D45" s="265"/>
      <c r="E45" s="265"/>
      <c r="F45" s="266"/>
      <c r="G45" s="266"/>
      <c r="H45" s="266"/>
      <c r="I45" s="266"/>
      <c r="J45" s="50">
        <f t="shared" si="6"/>
        <v>0</v>
      </c>
    </row>
    <row r="46" spans="1:10" ht="18" customHeight="1" hidden="1" thickBot="1">
      <c r="A46" s="49" t="s">
        <v>96</v>
      </c>
      <c r="B46" s="259">
        <v>39</v>
      </c>
      <c r="C46" s="260"/>
      <c r="D46" s="261"/>
      <c r="E46" s="261"/>
      <c r="F46" s="262"/>
      <c r="G46" s="262"/>
      <c r="H46" s="262"/>
      <c r="I46" s="262"/>
      <c r="J46" s="263">
        <f t="shared" si="6"/>
        <v>0</v>
      </c>
    </row>
    <row r="47" spans="1:9" ht="12.75" customHeight="1">
      <c r="A47" s="51" t="s">
        <v>97</v>
      </c>
      <c r="B47" s="36"/>
      <c r="C47" s="51"/>
      <c r="D47" s="51"/>
      <c r="E47" s="51"/>
      <c r="F47" s="51"/>
      <c r="G47" s="51"/>
      <c r="H47" s="51"/>
      <c r="I47" s="51"/>
    </row>
    <row r="48" spans="1:13" s="228" customFormat="1" ht="15" customHeight="1">
      <c r="A48" s="544" t="s">
        <v>150</v>
      </c>
      <c r="B48" s="544"/>
      <c r="C48" s="544"/>
      <c r="D48" s="544"/>
      <c r="E48" s="544"/>
      <c r="F48" s="544"/>
      <c r="G48" s="227"/>
      <c r="H48" s="227"/>
      <c r="I48" s="227"/>
      <c r="J48" s="227"/>
      <c r="K48" s="227"/>
      <c r="L48" s="227"/>
      <c r="M48" s="227"/>
    </row>
    <row r="49" spans="1:13" s="228" customFormat="1" ht="15.75" customHeight="1">
      <c r="A49" s="544" t="s">
        <v>151</v>
      </c>
      <c r="B49" s="544"/>
      <c r="C49" s="544"/>
      <c r="D49" s="544"/>
      <c r="E49" s="544"/>
      <c r="F49" s="544"/>
      <c r="G49" s="227"/>
      <c r="H49" s="227"/>
      <c r="I49" s="227"/>
      <c r="J49" s="227"/>
      <c r="K49" s="227"/>
      <c r="L49" s="227"/>
      <c r="M49" s="227"/>
    </row>
    <row r="50" spans="1:13" s="228" customFormat="1" ht="15.75" customHeight="1">
      <c r="A50" s="544" t="s">
        <v>152</v>
      </c>
      <c r="B50" s="544"/>
      <c r="C50" s="544"/>
      <c r="D50" s="544"/>
      <c r="E50" s="544"/>
      <c r="F50" s="544"/>
      <c r="G50" s="227"/>
      <c r="H50" s="227"/>
      <c r="I50" s="227"/>
      <c r="J50" s="227"/>
      <c r="K50" s="227"/>
      <c r="L50" s="227"/>
      <c r="M50" s="227"/>
    </row>
    <row r="51" spans="1:13" s="228" customFormat="1" ht="15.75">
      <c r="A51" s="545" t="s">
        <v>153</v>
      </c>
      <c r="B51" s="545"/>
      <c r="C51" s="545"/>
      <c r="D51" s="545"/>
      <c r="E51" s="545"/>
      <c r="F51" s="545"/>
      <c r="G51" s="227"/>
      <c r="H51" s="227"/>
      <c r="I51" s="227"/>
      <c r="J51" s="227"/>
      <c r="K51" s="227"/>
      <c r="L51" s="227"/>
      <c r="M51" s="227"/>
    </row>
    <row r="52" spans="1:13" s="228" customFormat="1" ht="15.75" customHeight="1">
      <c r="A52" s="216"/>
      <c r="B52" s="216"/>
      <c r="C52" s="216"/>
      <c r="D52" s="216"/>
      <c r="E52" s="216"/>
      <c r="F52" s="216"/>
      <c r="G52" s="227"/>
      <c r="H52" s="227"/>
      <c r="I52" s="227"/>
      <c r="J52" s="227"/>
      <c r="K52" s="227"/>
      <c r="L52" s="227"/>
      <c r="M52" s="227"/>
    </row>
    <row r="53" spans="1:13" s="228" customFormat="1" ht="15.75" customHeight="1">
      <c r="A53" s="544" t="s">
        <v>154</v>
      </c>
      <c r="B53" s="544"/>
      <c r="C53" s="544"/>
      <c r="D53" s="544"/>
      <c r="E53" s="544"/>
      <c r="F53" s="544"/>
      <c r="G53" s="227"/>
      <c r="H53" s="227"/>
      <c r="I53" s="227"/>
      <c r="J53" s="227"/>
      <c r="K53" s="227"/>
      <c r="L53" s="227"/>
      <c r="M53" s="227"/>
    </row>
    <row r="54" spans="1:13" s="228" customFormat="1" ht="15.75" customHeight="1">
      <c r="A54" s="544" t="s">
        <v>155</v>
      </c>
      <c r="B54" s="544"/>
      <c r="C54" s="544"/>
      <c r="D54" s="544"/>
      <c r="E54" s="544"/>
      <c r="F54" s="544"/>
      <c r="G54" s="227"/>
      <c r="H54" s="227"/>
      <c r="I54" s="227"/>
      <c r="J54" s="227"/>
      <c r="K54" s="227"/>
      <c r="L54" s="227"/>
      <c r="M54" s="227"/>
    </row>
    <row r="55" spans="1:13" s="228" customFormat="1" ht="15.75" customHeight="1">
      <c r="A55" s="544" t="s">
        <v>156</v>
      </c>
      <c r="B55" s="544"/>
      <c r="C55" s="544"/>
      <c r="D55" s="544"/>
      <c r="E55" s="544"/>
      <c r="F55" s="544"/>
      <c r="G55" s="227"/>
      <c r="H55" s="227"/>
      <c r="I55" s="227"/>
      <c r="J55" s="227"/>
      <c r="K55" s="227"/>
      <c r="L55" s="227"/>
      <c r="M55" s="227"/>
    </row>
    <row r="56" spans="1:13" s="228" customFormat="1" ht="15.75">
      <c r="A56" s="545" t="s">
        <v>157</v>
      </c>
      <c r="B56" s="545"/>
      <c r="C56" s="545"/>
      <c r="D56" s="545"/>
      <c r="E56" s="545"/>
      <c r="F56" s="545"/>
      <c r="G56" s="227"/>
      <c r="H56" s="227"/>
      <c r="I56" s="227"/>
      <c r="J56" s="227"/>
      <c r="K56" s="227"/>
      <c r="L56" s="227"/>
      <c r="M56" s="227"/>
    </row>
    <row r="57" spans="1:3" s="3" customFormat="1" ht="12.75">
      <c r="A57" s="551" t="s">
        <v>201</v>
      </c>
      <c r="B57" s="551"/>
      <c r="C57" s="76"/>
    </row>
    <row r="58" spans="1:2" s="52" customFormat="1" ht="18.75">
      <c r="A58" s="53"/>
      <c r="B58" s="54"/>
    </row>
    <row r="59" spans="1:2" s="52" customFormat="1" ht="18.75">
      <c r="A59" s="53"/>
      <c r="B59" s="54"/>
    </row>
    <row r="60" spans="1:2" s="52" customFormat="1" ht="18.75">
      <c r="A60" s="53"/>
      <c r="B60" s="54"/>
    </row>
    <row r="61" spans="1:2" s="52" customFormat="1" ht="18.75">
      <c r="A61" s="53"/>
      <c r="B61" s="54"/>
    </row>
    <row r="62" spans="1:2" s="52" customFormat="1" ht="18.75">
      <c r="A62" s="53"/>
      <c r="B62" s="54"/>
    </row>
  </sheetData>
  <sheetProtection/>
  <mergeCells count="15">
    <mergeCell ref="A57:B57"/>
    <mergeCell ref="A50:F50"/>
    <mergeCell ref="A51:F51"/>
    <mergeCell ref="A53:F53"/>
    <mergeCell ref="A54:F54"/>
    <mergeCell ref="A49:F49"/>
    <mergeCell ref="A42:A43"/>
    <mergeCell ref="A55:F55"/>
    <mergeCell ref="A56:F56"/>
    <mergeCell ref="A44:A45"/>
    <mergeCell ref="A48:F48"/>
    <mergeCell ref="B1:J1"/>
    <mergeCell ref="A3:J3"/>
    <mergeCell ref="A4:J4"/>
    <mergeCell ref="J7:J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38">
      <selection activeCell="A60" sqref="A60:IV60"/>
    </sheetView>
  </sheetViews>
  <sheetFormatPr defaultColWidth="9.00390625" defaultRowHeight="12.75"/>
  <cols>
    <col min="1" max="1" width="92.75390625" style="79" customWidth="1"/>
    <col min="2" max="2" width="9.75390625" style="79" customWidth="1"/>
    <col min="3" max="16384" width="9.125" style="79" customWidth="1"/>
  </cols>
  <sheetData>
    <row r="1" spans="1:2" ht="15.75">
      <c r="A1" s="552" t="s">
        <v>101</v>
      </c>
      <c r="B1" s="552"/>
    </row>
    <row r="4" spans="1:2" ht="15.75">
      <c r="A4" s="80" t="s">
        <v>102</v>
      </c>
      <c r="B4" s="80"/>
    </row>
    <row r="6" spans="1:2" ht="15.75">
      <c r="A6" s="553" t="s">
        <v>162</v>
      </c>
      <c r="B6" s="553"/>
    </row>
    <row r="7" spans="1:2" ht="15.75">
      <c r="A7" s="553" t="s">
        <v>164</v>
      </c>
      <c r="B7" s="553"/>
    </row>
    <row r="8" spans="1:2" ht="15.75">
      <c r="A8" s="553" t="s">
        <v>163</v>
      </c>
      <c r="B8" s="553"/>
    </row>
    <row r="9" spans="1:2" ht="15.75">
      <c r="A9" s="553" t="s">
        <v>117</v>
      </c>
      <c r="B9" s="553"/>
    </row>
    <row r="10" spans="1:2" ht="15.75">
      <c r="A10" s="77"/>
      <c r="B10" s="77"/>
    </row>
    <row r="11" ht="16.5" thickBot="1"/>
    <row r="12" spans="1:2" s="83" customFormat="1" ht="16.5" thickBot="1">
      <c r="A12" s="81" t="s">
        <v>103</v>
      </c>
      <c r="B12" s="82" t="s">
        <v>104</v>
      </c>
    </row>
    <row r="13" spans="1:2" s="85" customFormat="1" ht="32.25" thickBot="1">
      <c r="A13" s="108" t="s">
        <v>105</v>
      </c>
      <c r="B13" s="84">
        <f>(B14+B15)/2</f>
        <v>4</v>
      </c>
    </row>
    <row r="14" spans="1:2" s="85" customFormat="1" ht="31.5">
      <c r="A14" s="86" t="s">
        <v>106</v>
      </c>
      <c r="B14" s="87">
        <v>4</v>
      </c>
    </row>
    <row r="15" spans="1:2" s="85" customFormat="1" ht="32.25" thickBot="1">
      <c r="A15" s="88" t="s">
        <v>165</v>
      </c>
      <c r="B15" s="89">
        <v>4</v>
      </c>
    </row>
    <row r="16" spans="1:2" s="85" customFormat="1" ht="32.25" thickBot="1">
      <c r="A16" s="108" t="s">
        <v>107</v>
      </c>
      <c r="B16" s="84">
        <f>SUM(B17:B20)/4</f>
        <v>3.5</v>
      </c>
    </row>
    <row r="17" spans="1:2" s="85" customFormat="1" ht="47.25">
      <c r="A17" s="86" t="s">
        <v>108</v>
      </c>
      <c r="B17" s="87">
        <v>4</v>
      </c>
    </row>
    <row r="18" spans="1:2" s="92" customFormat="1" ht="63">
      <c r="A18" s="90" t="s">
        <v>166</v>
      </c>
      <c r="B18" s="91">
        <v>3</v>
      </c>
    </row>
    <row r="19" spans="1:2" s="92" customFormat="1" ht="78.75">
      <c r="A19" s="90" t="s">
        <v>167</v>
      </c>
      <c r="B19" s="89">
        <v>4</v>
      </c>
    </row>
    <row r="20" spans="1:2" s="92" customFormat="1" ht="16.5" thickBot="1">
      <c r="A20" s="93" t="s">
        <v>168</v>
      </c>
      <c r="B20" s="89">
        <v>3</v>
      </c>
    </row>
    <row r="21" spans="1:2" s="92" customFormat="1" ht="32.25" thickBot="1">
      <c r="A21" s="78" t="s">
        <v>109</v>
      </c>
      <c r="B21" s="84">
        <f>SUM(B22:B25)/4</f>
        <v>3.5</v>
      </c>
    </row>
    <row r="22" spans="1:2" s="92" customFormat="1" ht="51.75" customHeight="1">
      <c r="A22" s="94" t="s">
        <v>170</v>
      </c>
      <c r="B22" s="95">
        <v>4</v>
      </c>
    </row>
    <row r="23" spans="1:2" s="92" customFormat="1" ht="47.25">
      <c r="A23" s="90" t="s">
        <v>169</v>
      </c>
      <c r="B23" s="91">
        <v>4</v>
      </c>
    </row>
    <row r="24" spans="1:2" s="92" customFormat="1" ht="47.25">
      <c r="A24" s="90" t="s">
        <v>171</v>
      </c>
      <c r="B24" s="91">
        <v>2</v>
      </c>
    </row>
    <row r="25" spans="1:2" s="92" customFormat="1" ht="48" thickBot="1">
      <c r="A25" s="96" t="s">
        <v>172</v>
      </c>
      <c r="B25" s="97">
        <v>4</v>
      </c>
    </row>
    <row r="26" spans="1:2" s="92" customFormat="1" ht="16.5" thickBot="1">
      <c r="A26" s="78" t="s">
        <v>110</v>
      </c>
      <c r="B26" s="84">
        <f>SUM(B27:B30)/4</f>
        <v>3</v>
      </c>
    </row>
    <row r="27" spans="1:2" s="92" customFormat="1" ht="15.75">
      <c r="A27" s="98" t="s">
        <v>173</v>
      </c>
      <c r="B27" s="87">
        <v>5</v>
      </c>
    </row>
    <row r="28" spans="1:2" s="92" customFormat="1" ht="94.5">
      <c r="A28" s="90" t="s">
        <v>174</v>
      </c>
      <c r="B28" s="91">
        <v>3</v>
      </c>
    </row>
    <row r="29" spans="1:2" s="92" customFormat="1" ht="15.75">
      <c r="A29" s="90" t="s">
        <v>175</v>
      </c>
      <c r="B29" s="91">
        <v>2</v>
      </c>
    </row>
    <row r="30" spans="1:2" s="92" customFormat="1" ht="32.25" thickBot="1">
      <c r="A30" s="99" t="s">
        <v>176</v>
      </c>
      <c r="B30" s="89">
        <v>2</v>
      </c>
    </row>
    <row r="31" spans="1:2" s="92" customFormat="1" ht="16.5" thickBot="1">
      <c r="A31" s="78" t="s">
        <v>111</v>
      </c>
      <c r="B31" s="84">
        <f>SUM(B32:B34)/3</f>
        <v>2.6666666666666665</v>
      </c>
    </row>
    <row r="32" spans="1:2" s="92" customFormat="1" ht="15.75">
      <c r="A32" s="98" t="s">
        <v>177</v>
      </c>
      <c r="B32" s="87">
        <v>2</v>
      </c>
    </row>
    <row r="33" spans="1:2" s="92" customFormat="1" ht="31.5">
      <c r="A33" s="90" t="s">
        <v>178</v>
      </c>
      <c r="B33" s="91">
        <v>3</v>
      </c>
    </row>
    <row r="34" spans="1:2" s="83" customFormat="1" ht="32.25" thickBot="1">
      <c r="A34" s="99" t="s">
        <v>112</v>
      </c>
      <c r="B34" s="100">
        <v>3</v>
      </c>
    </row>
    <row r="35" spans="1:2" s="83" customFormat="1" ht="16.5" thickBot="1">
      <c r="A35" s="78" t="s">
        <v>113</v>
      </c>
      <c r="B35" s="101">
        <f>SUM(B36:B40)/5</f>
        <v>4</v>
      </c>
    </row>
    <row r="36" spans="1:2" ht="31.5">
      <c r="A36" s="98" t="s">
        <v>114</v>
      </c>
      <c r="B36" s="102">
        <v>4</v>
      </c>
    </row>
    <row r="37" spans="1:2" ht="17.25" customHeight="1">
      <c r="A37" s="90" t="s">
        <v>115</v>
      </c>
      <c r="B37" s="103">
        <v>4</v>
      </c>
    </row>
    <row r="38" spans="1:2" ht="31.5">
      <c r="A38" s="90" t="s">
        <v>180</v>
      </c>
      <c r="B38" s="103">
        <v>4</v>
      </c>
    </row>
    <row r="39" spans="1:2" ht="31.5">
      <c r="A39" s="90" t="s">
        <v>179</v>
      </c>
      <c r="B39" s="103">
        <v>4</v>
      </c>
    </row>
    <row r="40" spans="1:2" ht="32.25" thickBot="1">
      <c r="A40" s="96" t="s">
        <v>181</v>
      </c>
      <c r="B40" s="104">
        <v>4</v>
      </c>
    </row>
    <row r="41" spans="1:2" ht="16.5" thickBot="1">
      <c r="A41" s="105" t="s">
        <v>116</v>
      </c>
      <c r="B41" s="101">
        <f>(B35+B31+B26+B21+B16+B13)/6</f>
        <v>3.444444444444444</v>
      </c>
    </row>
    <row r="42" spans="1:2" ht="15.75">
      <c r="A42" s="106"/>
      <c r="B42" s="106"/>
    </row>
    <row r="43" spans="1:2" ht="15.75">
      <c r="A43" s="107"/>
      <c r="B43" s="106"/>
    </row>
    <row r="44" spans="1:6" s="52" customFormat="1" ht="18.75">
      <c r="A44" s="441" t="s">
        <v>60</v>
      </c>
      <c r="B44" s="441"/>
      <c r="C44" s="441"/>
      <c r="D44" s="441"/>
      <c r="E44" s="441"/>
      <c r="F44" s="441"/>
    </row>
    <row r="45" spans="1:6" s="52" customFormat="1" ht="18.75">
      <c r="A45" s="441" t="s">
        <v>61</v>
      </c>
      <c r="B45" s="441"/>
      <c r="C45" s="441"/>
      <c r="D45" s="441"/>
      <c r="E45" s="441"/>
      <c r="F45" s="441"/>
    </row>
    <row r="46" spans="1:6" s="52" customFormat="1" ht="18.75">
      <c r="A46" s="441" t="s">
        <v>245</v>
      </c>
      <c r="B46" s="441"/>
      <c r="C46" s="441"/>
      <c r="D46" s="441"/>
      <c r="E46" s="441"/>
      <c r="F46" s="441"/>
    </row>
    <row r="47" spans="1:6" s="52" customFormat="1" ht="18.75">
      <c r="A47" s="441" t="s">
        <v>246</v>
      </c>
      <c r="B47" s="441"/>
      <c r="C47" s="441"/>
      <c r="D47" s="441"/>
      <c r="E47" s="441"/>
      <c r="F47" s="441"/>
    </row>
    <row r="48" spans="1:6" s="306" customFormat="1" ht="18.75">
      <c r="A48" s="554" t="s">
        <v>62</v>
      </c>
      <c r="B48" s="554"/>
      <c r="C48" s="554"/>
      <c r="D48" s="554"/>
      <c r="E48" s="554"/>
      <c r="F48" s="554"/>
    </row>
    <row r="49" spans="1:6" s="306" customFormat="1" ht="18.75">
      <c r="A49" s="554" t="s">
        <v>247</v>
      </c>
      <c r="B49" s="554"/>
      <c r="C49" s="554"/>
      <c r="D49" s="554"/>
      <c r="E49" s="554"/>
      <c r="F49" s="554"/>
    </row>
    <row r="50" s="52" customFormat="1" ht="18.75"/>
    <row r="51" spans="1:6" s="52" customFormat="1" ht="18.75">
      <c r="A51" s="441" t="s">
        <v>63</v>
      </c>
      <c r="B51" s="441"/>
      <c r="C51" s="441"/>
      <c r="D51" s="441"/>
      <c r="E51" s="441"/>
      <c r="F51" s="441"/>
    </row>
    <row r="52" spans="1:6" s="52" customFormat="1" ht="18.75">
      <c r="A52" s="441" t="s">
        <v>64</v>
      </c>
      <c r="B52" s="441"/>
      <c r="C52" s="441"/>
      <c r="D52" s="441"/>
      <c r="E52" s="441"/>
      <c r="F52" s="441"/>
    </row>
    <row r="53" spans="1:6" s="52" customFormat="1" ht="18.75">
      <c r="A53" s="554" t="s">
        <v>244</v>
      </c>
      <c r="B53" s="554"/>
      <c r="C53" s="554"/>
      <c r="D53" s="554"/>
      <c r="E53" s="554"/>
      <c r="F53" s="554"/>
    </row>
    <row r="54" spans="1:6" s="52" customFormat="1" ht="18.75">
      <c r="A54" s="554" t="s">
        <v>248</v>
      </c>
      <c r="B54" s="554"/>
      <c r="C54" s="554"/>
      <c r="D54" s="554"/>
      <c r="E54" s="554"/>
      <c r="F54" s="554"/>
    </row>
    <row r="55" spans="1:6" s="52" customFormat="1" ht="18.75">
      <c r="A55" s="441" t="s">
        <v>65</v>
      </c>
      <c r="B55" s="441"/>
      <c r="C55" s="441"/>
      <c r="D55" s="441"/>
      <c r="E55" s="441"/>
      <c r="F55" s="441"/>
    </row>
    <row r="56" spans="1:6" s="52" customFormat="1" ht="18.75">
      <c r="A56" s="441" t="s">
        <v>66</v>
      </c>
      <c r="B56" s="441"/>
      <c r="C56" s="441"/>
      <c r="D56" s="441"/>
      <c r="E56" s="441"/>
      <c r="F56" s="441"/>
    </row>
    <row r="57" spans="1:6" s="52" customFormat="1" ht="18.75">
      <c r="A57" s="441" t="s">
        <v>67</v>
      </c>
      <c r="B57" s="441"/>
      <c r="C57" s="441"/>
      <c r="D57" s="441"/>
      <c r="E57" s="441"/>
      <c r="F57" s="441"/>
    </row>
    <row r="58" spans="1:6" s="52" customFormat="1" ht="18.75">
      <c r="A58" s="441" t="s">
        <v>249</v>
      </c>
      <c r="B58" s="441"/>
      <c r="C58" s="441"/>
      <c r="D58" s="441"/>
      <c r="E58" s="441"/>
      <c r="F58" s="441"/>
    </row>
    <row r="59" spans="1:2" s="52" customFormat="1" ht="18.75">
      <c r="A59" s="440">
        <f ca="1">TODAY()</f>
        <v>40680</v>
      </c>
      <c r="B59" s="440"/>
    </row>
    <row r="60" spans="1:2" ht="15.75">
      <c r="A60" s="106"/>
      <c r="B60" s="106"/>
    </row>
  </sheetData>
  <sheetProtection/>
  <mergeCells count="20">
    <mergeCell ref="A9:B9"/>
    <mergeCell ref="A57:F57"/>
    <mergeCell ref="A55:F55"/>
    <mergeCell ref="A56:F56"/>
    <mergeCell ref="A51:F51"/>
    <mergeCell ref="A52:F52"/>
    <mergeCell ref="A48:F48"/>
    <mergeCell ref="A49:F49"/>
    <mergeCell ref="A53:F53"/>
    <mergeCell ref="A54:F54"/>
    <mergeCell ref="A1:B1"/>
    <mergeCell ref="A6:B6"/>
    <mergeCell ref="A7:B7"/>
    <mergeCell ref="A8:B8"/>
    <mergeCell ref="A58:F58"/>
    <mergeCell ref="A59:B59"/>
    <mergeCell ref="A44:F44"/>
    <mergeCell ref="A45:F45"/>
    <mergeCell ref="A46:F46"/>
    <mergeCell ref="A47:F47"/>
  </mergeCells>
  <printOptions horizontalCentered="1"/>
  <pageMargins left="0.984251968503937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solovyev.ckrk</cp:lastModifiedBy>
  <cp:lastPrinted>2011-05-15T12:59:57Z</cp:lastPrinted>
  <dcterms:created xsi:type="dcterms:W3CDTF">2000-06-26T12:34:50Z</dcterms:created>
  <dcterms:modified xsi:type="dcterms:W3CDTF">2011-05-17T07:53:09Z</dcterms:modified>
  <cp:category/>
  <cp:version/>
  <cp:contentType/>
  <cp:contentStatus/>
</cp:coreProperties>
</file>